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545" windowWidth="12000" windowHeight="6420" tabRatio="801" activeTab="0"/>
  </bookViews>
  <sheets>
    <sheet name="Кількість суб.госп." sheetId="25" r:id="rId1"/>
    <sheet name="Зведений звіт" sheetId="14" r:id="rId2"/>
    <sheet name="у т.ч. монополісти + 50 млн" sheetId="27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XGRAPH3" localSheetId="2" hidden="1">#REF!</definedName>
    <definedName name="__123Graph_XGRAPH3" hidden="1">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 localSheetId="2">#REF!</definedName>
    <definedName name="BuiltIn_Print_Area___1___1">#REF!</definedName>
    <definedName name="ClDate">'[6]Inform'!$E$6</definedName>
    <definedName name="ClDate_21">'[7]Inform'!$E$6</definedName>
    <definedName name="ClDate_25">'[7]Inform'!$E$6</definedName>
    <definedName name="ClDate_6">'[8]Inform'!$E$6</definedName>
    <definedName name="CompName">'[6]Inform'!$F$2</definedName>
    <definedName name="CompName_21">'[7]Inform'!$F$2</definedName>
    <definedName name="CompName_25">'[7]Inform'!$F$2</definedName>
    <definedName name="CompName_6">'[8]Inform'!$F$2</definedName>
    <definedName name="CompNameE">'[6]Inform'!$G$2</definedName>
    <definedName name="CompNameE_21">'[7]Inform'!$G$2</definedName>
    <definedName name="CompNameE_25">'[7]Inform'!$G$2</definedName>
    <definedName name="CompNameE_6">'[8]Inform'!$G$2</definedName>
    <definedName name="Cost_Category_National_ID" localSheetId="2">#REF!</definedName>
    <definedName name="Cost_Category_National_ID">#REF!</definedName>
    <definedName name="Cе511" localSheetId="2">#REF!</definedName>
    <definedName name="Cе511">#REF!</definedName>
    <definedName name="d">'[9]МТР Газ України'!$B$4</definedName>
    <definedName name="dCPIb" localSheetId="2">#REF!</definedName>
    <definedName name="dCPIb">#REF!</definedName>
    <definedName name="dPPIb" localSheetId="2">#REF!</definedName>
    <definedName name="dPPIb">#REF!</definedName>
    <definedName name="ds" localSheetId="2">#REF!</definedName>
    <definedName name="ds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2">#REF!</definedName>
    <definedName name="ij1sssss">#REF!</definedName>
    <definedName name="LastItem">'[14]Лист1'!$A$1</definedName>
    <definedName name="Load">'[15]МТР Газ України'!$B$4</definedName>
    <definedName name="Load_ID">'[16]МТР Газ України'!$B$4</definedName>
    <definedName name="Load_ID_10" localSheetId="2">#REF!</definedName>
    <definedName name="Load_ID_10">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'[6]Inform'!$E$5</definedName>
    <definedName name="OpDate_21">'[7]Inform'!$E$5</definedName>
    <definedName name="OpDate_25">'[7]Inform'!$E$5</definedName>
    <definedName name="OpDate_6">'[8]Inform'!$E$5</definedName>
    <definedName name="QR">'[23]Inform'!$E$5</definedName>
    <definedName name="qw">'[5]Inform'!$E$5</definedName>
    <definedName name="qwert">'[5]Inform'!$G$2</definedName>
    <definedName name="qwerty">'[4]МТР Газ України'!$B$4</definedName>
    <definedName name="ShowFil" localSheetId="2">[14]!ShowFil</definedName>
    <definedName name="ShowFil">[14]!ShowFil</definedName>
    <definedName name="SU_ID" localSheetId="2">#REF!</definedName>
    <definedName name="SU_ID">#REF!</definedName>
    <definedName name="Time_ID">'[16]МТР Газ України'!$B$1</definedName>
    <definedName name="Time_ID_10" localSheetId="2">#REF!</definedName>
    <definedName name="Time_ID_10">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2">#REF!</definedName>
    <definedName name="Time_ID0_10">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2">#REF!</definedName>
    <definedName name="ttttttt">#REF!</definedName>
    <definedName name="Unit">'[6]Inform'!$E$38</definedName>
    <definedName name="Unit_21">'[7]Inform'!$E$38</definedName>
    <definedName name="Unit_25">'[7]Inform'!$E$38</definedName>
    <definedName name="Unit_6">'[8]Inform'!$E$38</definedName>
    <definedName name="WQER">'[24]МТР Газ України'!$B$4</definedName>
    <definedName name="wr">'[24]МТР Газ України'!$B$4</definedName>
    <definedName name="yyyy" localSheetId="2">#REF!</definedName>
    <definedName name="yyyy">#REF!</definedName>
    <definedName name="zx">'[4]МТР Газ України'!$F$1</definedName>
    <definedName name="zxc">'[5]Inform'!$E$38</definedName>
    <definedName name="а" localSheetId="2">#REF!</definedName>
    <definedName name="а">#REF!</definedName>
    <definedName name="ав" localSheetId="2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 localSheetId="2">#REF!</definedName>
    <definedName name="ватт">#REF!</definedName>
    <definedName name="Д">'[15]МТР Газ України'!$B$4</definedName>
    <definedName name="е" localSheetId="2">#REF!</definedName>
    <definedName name="е">#REF!</definedName>
    <definedName name="є" localSheetId="2">#REF!</definedName>
    <definedName name="є">#REF!</definedName>
    <definedName name="Заголовки_для_печати_МИ">'[28]1993'!$A$1:$IV$3,'[28]1993'!$A$1:$A$65536</definedName>
    <definedName name="і">'[29]Inform'!$F$2</definedName>
    <definedName name="ів" localSheetId="2">#REF!</definedName>
    <definedName name="ів">#REF!</definedName>
    <definedName name="ів___0" localSheetId="2">#REF!</definedName>
    <definedName name="ів___0">#REF!</definedName>
    <definedName name="ів_22" localSheetId="2">#REF!</definedName>
    <definedName name="ів_22">#REF!</definedName>
    <definedName name="ів_26" localSheetId="2">#REF!</definedName>
    <definedName name="ів_26">#REF!</definedName>
    <definedName name="іваіа" localSheetId="2">#REF!</definedName>
    <definedName name="іваіа">#REF!</definedName>
    <definedName name="іваф" localSheetId="2">#REF!</definedName>
    <definedName name="іваф">#REF!</definedName>
    <definedName name="івів">'[12]МТР Газ України'!$B$1</definedName>
    <definedName name="іцу">'[23]Inform'!$G$2</definedName>
    <definedName name="йуц" localSheetId="2">#REF!</definedName>
    <definedName name="йуц">#REF!</definedName>
    <definedName name="йцу" localSheetId="2">#REF!</definedName>
    <definedName name="йцу">#REF!</definedName>
    <definedName name="йцуйй" localSheetId="2">#REF!</definedName>
    <definedName name="йцуйй">#REF!</definedName>
    <definedName name="йцукц" localSheetId="2">#REF!</definedName>
    <definedName name="йцукц">#REF!</definedName>
    <definedName name="КЕ" localSheetId="2">#REF!</definedName>
    <definedName name="КЕ">#REF!</definedName>
    <definedName name="КЕ___0" localSheetId="2">#REF!</definedName>
    <definedName name="КЕ___0">#REF!</definedName>
    <definedName name="КЕ_22" localSheetId="2">#REF!</definedName>
    <definedName name="КЕ_22">#REF!</definedName>
    <definedName name="КЕ_26" localSheetId="2">#REF!</definedName>
    <definedName name="КЕ_26">#REF!</definedName>
    <definedName name="кен" localSheetId="2">#REF!</definedName>
    <definedName name="кен">#REF!</definedName>
    <definedName name="л" localSheetId="2">#REF!</definedName>
    <definedName name="л">#REF!</definedName>
    <definedName name="_xlnm.Print_Area" localSheetId="1">'Зведений звіт'!$A$1:$H$142</definedName>
    <definedName name="_xlnm.Print_Area" localSheetId="2">'у т.ч. монополісти + 50 млн'!$A$1:$H$142</definedName>
    <definedName name="п" localSheetId="2">#REF!</definedName>
    <definedName name="п">#REF!</definedName>
    <definedName name="пдв">'[15]МТР Газ України'!$B$4</definedName>
    <definedName name="пдв_утг">'[15]МТР Газ України'!$F$1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'[31]Inform'!$E$6</definedName>
    <definedName name="р" localSheetId="2">#REF!</definedName>
    <definedName name="р">#REF!</definedName>
    <definedName name="т">'[32]Inform'!$E$6</definedName>
    <definedName name="тариф">'[33]Inform'!$G$2</definedName>
    <definedName name="уйцукйцуйу" localSheetId="2">#REF!</definedName>
    <definedName name="уйцукйцуйу">#REF!</definedName>
    <definedName name="уке">'[34]Inform'!$G$2</definedName>
    <definedName name="УТГ">'[15]МТР Газ України'!$B$4</definedName>
    <definedName name="фів">'[24]МТР Газ України'!$B$4</definedName>
    <definedName name="фіваіф" localSheetId="2">#REF!</definedName>
    <definedName name="фіваіф">#REF!</definedName>
    <definedName name="фф">'[26]МТР Газ України'!$F$1</definedName>
    <definedName name="ц" localSheetId="2">#REF!</definedName>
    <definedName name="ц">#REF!</definedName>
    <definedName name="ччч" localSheetId="2">#REF!</definedName>
    <definedName name="ччч">#REF!</definedName>
    <definedName name="ш" localSheetId="2">#REF!</definedName>
    <definedName name="ш">#REF!</definedName>
    <definedName name="_xlnm.Print_Titles" localSheetId="1">'Зведений звіт'!$7:$9</definedName>
    <definedName name="_xlnm.Print_Titles" localSheetId="2">'у т.ч. монополісти + 50 млн'!$7:$9</definedName>
  </definedNames>
  <calcPr calcId="162913"/>
</workbook>
</file>

<file path=xl/sharedStrings.xml><?xml version="1.0" encoding="utf-8"?>
<sst xmlns="http://schemas.openxmlformats.org/spreadsheetml/2006/main" count="453" uniqueCount="178">
  <si>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</si>
  <si>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</si>
  <si>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</si>
  <si>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</si>
  <si>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</si>
  <si>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</si>
  <si>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</si>
  <si>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</si>
  <si>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витрати на страхові послуги</t>
  </si>
  <si>
    <t>витрати на аудиторські послуги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</si>
  <si>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</si>
  <si>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</si>
  <si>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</si>
  <si>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</si>
  <si>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</si>
  <si>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</si>
  <si>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</si>
  <si>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</si>
  <si>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</si>
  <si>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</si>
  <si>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</si>
  <si>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</si>
  <si>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Бюджетне фінансування</t>
  </si>
  <si>
    <t>Фінансовий результат до оподаткування</t>
  </si>
  <si>
    <t>І. Формування фінансових результатів</t>
  </si>
  <si>
    <t>витрати, пов'язані з використанням власних службових автомобілів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</si>
  <si>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</si>
  <si>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</si>
  <si>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</si>
  <si>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</si>
  <si>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</si>
  <si>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</si>
  <si>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</si>
  <si>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</si>
  <si>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</si>
  <si>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</si>
  <si>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</si>
  <si>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</si>
  <si>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</si>
  <si>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Перенесено з додаткового капіталу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</si>
  <si>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</si>
  <si>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</si>
  <si>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</si>
  <si>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</si>
  <si>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IV. Капітальні інвестиції</t>
  </si>
  <si>
    <t>VI. Звіт про фінансовий стан</t>
  </si>
  <si>
    <t>V. Коефіцієнтний аналіз</t>
  </si>
  <si>
    <t>курсові різниці</t>
  </si>
  <si>
    <t>2012/1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</si>
  <si>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</si>
  <si>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</si>
  <si>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</si>
  <si>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</si>
  <si>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</si>
  <si>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Звітний квартал</t>
  </si>
  <si>
    <t>факт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</si>
  <si>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</si>
  <si>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</si>
  <si>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</si>
  <si>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</si>
  <si>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</si>
  <si>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</si>
  <si>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</si>
  <si>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</si>
  <si>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</si>
  <si>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</si>
  <si>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</si>
  <si>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</si>
  <si>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</si>
  <si>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Зведені показники виконання фінансових планів</t>
  </si>
  <si>
    <t>(тис. гривень)</t>
  </si>
  <si>
    <t>Інші операційні доходи, у тому числі:</t>
  </si>
  <si>
    <t>Інші операційні витрати, у тому числі:</t>
  </si>
  <si>
    <t>нетипові операційні доходи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</si>
  <si>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</si>
  <si>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</si>
  <si>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</si>
  <si>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</si>
  <si>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</si>
  <si>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</si>
  <si>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</si>
  <si>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</si>
  <si>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Власні кошти</t>
  </si>
  <si>
    <t>Інші джерела</t>
  </si>
  <si>
    <t>Інші фонди</t>
  </si>
  <si>
    <t>Інші цілі</t>
  </si>
  <si>
    <t>4000/1</t>
  </si>
  <si>
    <t>4000/2</t>
  </si>
  <si>
    <t>4000/3</t>
  </si>
  <si>
    <t>4000/4</t>
  </si>
  <si>
    <t>Рентабельність діяльності</t>
  </si>
  <si>
    <t>Рентабельність активів</t>
  </si>
  <si>
    <t>Рентабельність власного капіталу</t>
  </si>
  <si>
    <t>Інші доходи, усього, у тому числі:</t>
  </si>
  <si>
    <t>Інші витрати, усього, у тому числі:</t>
  </si>
  <si>
    <t>Дохід з податку на прибуток</t>
  </si>
  <si>
    <t xml:space="preserve">Збиток від припиненої діяльності після оподаткування </t>
  </si>
  <si>
    <t>Усього витрат</t>
  </si>
  <si>
    <t>Усього доходів</t>
  </si>
  <si>
    <t>Нараховані до сплати відрахування частини чистого прибутку, усього, у тому числі: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</si>
  <si>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</si>
  <si>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</si>
  <si>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</si>
  <si>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</si>
  <si>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</si>
  <si>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</si>
  <si>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</si>
  <si>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</si>
  <si>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</si>
  <si>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</si>
  <si>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</si>
  <si>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</si>
  <si>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</si>
  <si>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</si>
  <si>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</si>
  <si>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</si>
  <si>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</si>
  <si>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</si>
  <si>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>Залишок коштів на кінець періоду</t>
  </si>
  <si>
    <t>капітальний ремонт</t>
  </si>
  <si>
    <t>Коефіцієнт зносу основних засобів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</si>
  <si>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</si>
  <si>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</si>
  <si>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</si>
  <si>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</si>
  <si>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</si>
  <si>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</si>
  <si>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</si>
  <si>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</si>
  <si>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</si>
  <si>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</si>
  <si>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</si>
  <si>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</si>
  <si>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</si>
  <si>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</si>
  <si>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</si>
  <si>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</si>
  <si>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</si>
  <si>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</si>
  <si>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</si>
  <si>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</si>
  <si>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</si>
  <si>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</si>
  <si>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</si>
  <si>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</si>
  <si>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</si>
  <si>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</si>
  <si>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</si>
  <si>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</si>
  <si>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</si>
  <si>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</si>
  <si>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</si>
  <si>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</si>
  <si>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</si>
  <si>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8020</t>
  </si>
  <si>
    <t>8021</t>
  </si>
  <si>
    <t>8022</t>
  </si>
  <si>
    <t>8023</t>
  </si>
  <si>
    <t>Зведені показники виконання фінансових планів підприємствами державного сектору економіки</t>
  </si>
  <si>
    <t>Чистий фінансовий результат</t>
  </si>
  <si>
    <t>Середньомісячні витрати на оплату праці одного працівника (гривень)</t>
  </si>
  <si>
    <t>за 2018 рік</t>
  </si>
  <si>
    <t>за  2018 рік</t>
  </si>
  <si>
    <t>підприємств, що є суб'єктами природних монополій та підприємств,</t>
  </si>
  <si>
    <t>плановий розрахунковий обсяг чистого прибутку яких перевищує 50 млн гривень</t>
  </si>
  <si>
    <t>Зведена інформація</t>
  </si>
  <si>
    <t>Звітували про виконання фінансових планів (по затвердженим та незатвердженим фінансовим планам)</t>
  </si>
  <si>
    <t>із них, кількість підприємств, що працювали:</t>
  </si>
  <si>
    <t>Кількість підприємств, які не виконали фінансові плани за показником "Фінансовий результат до оподаткування"</t>
  </si>
  <si>
    <t>Кількість розірваних контрактів з керівниками підприємств</t>
  </si>
  <si>
    <r>
      <t xml:space="preserve"> прибутково
</t>
    </r>
    <r>
      <rPr>
        <sz val="10"/>
        <rFont val="Times New Roman"/>
        <family val="1"/>
      </rPr>
      <t>(за рядком 1201)</t>
    </r>
  </si>
  <si>
    <r>
      <t xml:space="preserve"> збитково
</t>
    </r>
    <r>
      <rPr>
        <sz val="10"/>
        <rFont val="Times New Roman"/>
        <family val="1"/>
      </rPr>
      <t>(за рядком 1202)</t>
    </r>
  </si>
  <si>
    <r>
      <t xml:space="preserve">на межі беззбитковості
</t>
    </r>
    <r>
      <rPr>
        <sz val="10"/>
        <rFont val="Times New Roman"/>
        <family val="1"/>
      </rPr>
      <t xml:space="preserve">(за рядками 1201 прибуток - 0,
1202 збиток - 0) </t>
    </r>
    <r>
      <rPr>
        <sz val="12"/>
        <rFont val="Times New Roman"/>
        <family val="1"/>
      </rPr>
      <t xml:space="preserve"> </t>
    </r>
  </si>
  <si>
    <t>Підприємства державного сектору економіки</t>
  </si>
  <si>
    <t>у т. ч. підприємства, що є суб'єктами природних монополій та підприємства, плановий розрахунковий обсяг чистого прибутку яких перевищує 50 млн гривень</t>
  </si>
  <si>
    <t>щодо кількості підприємств державного сектору економіки за 2018 рік</t>
  </si>
  <si>
    <t>* Різниця між кількістю підприємств, яким було затверджено фінансові плани на 2018 рік та кількістю підприємств, які звітували про виконання фінансових планів, виникла з причин наявності підприємств, які не провадили господарську діяльність або не подали звіти з причин припинення діяльності або ліквідації, реорганізації, банкрутства, санації тощо. Також мають місце випадки, коли підприємства працювали та звітували без затвердженого в установленому порядку фінансового плану.</t>
  </si>
  <si>
    <t>Кількість підприємств, яким затверджено фінансові плани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</si>
</sst>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  <numFmt numFmtId="177" formatCode="_(* #,##0.00_);_(* \(#,##0.00\);_(* &quot;-&quot;_);_(@_)"/>
    <numFmt numFmtId="178" formatCode="0.0"/>
  </numFmts>
  <fonts count="74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4"/>
      <color indexed="9"/>
      <name val="Times New Roman"/>
      <family val="1"/>
    </font>
    <font>
      <sz val="10"/>
      <name val="Times New Roman CE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double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</borders>
  <cellStyleXfs count="3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2" borderId="0" applyNumberFormat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6" fillId="8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5" borderId="0" applyNumberFormat="0" applyBorder="0" applyAlignment="0" applyProtection="0"/>
    <xf numFmtId="0" fontId="2" fillId="5" borderId="0" applyNumberFormat="0" applyBorder="0" applyAlignment="0" applyProtection="0"/>
    <xf numFmtId="0" fontId="26" fillId="8" borderId="0" applyNumberFormat="0" applyBorder="0" applyAlignment="0" applyProtection="0"/>
    <xf numFmtId="0" fontId="2" fillId="8" borderId="0" applyNumberFormat="0" applyBorder="0" applyAlignment="0" applyProtection="0"/>
    <xf numFmtId="0" fontId="26" fillId="11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7" fillId="12" borderId="0" applyNumberFormat="0" applyBorder="0" applyAlignment="0" applyProtection="0"/>
    <xf numFmtId="0" fontId="9" fillId="12" borderId="0" applyNumberFormat="0" applyBorder="0" applyAlignment="0" applyProtection="0"/>
    <xf numFmtId="0" fontId="27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10" borderId="0" applyNumberFormat="0" applyBorder="0" applyAlignment="0" applyProtection="0"/>
    <xf numFmtId="0" fontId="27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2" fillId="20" borderId="1" applyNumberFormat="0" applyAlignment="0" applyProtection="0"/>
    <xf numFmtId="0" fontId="17" fillId="21" borderId="2" applyNumberFormat="0" applyAlignment="0" applyProtection="0"/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49" fontId="28" fillId="0" borderId="3">
      <alignment horizontal="center" vertical="center"/>
      <protection locked="0"/>
    </xf>
    <xf numFmtId="165" fontId="1" fillId="0" borderId="0" applyFont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21" fillId="0" borderId="0" applyNumberFormat="0" applyFill="0" applyBorder="0" applyAlignment="0" applyProtection="0"/>
    <xf numFmtId="170" fontId="29" fillId="0" borderId="0">
      <alignment/>
      <protection/>
    </xf>
    <xf numFmtId="0" fontId="24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>
      <alignment/>
      <protection locked="0"/>
    </xf>
    <xf numFmtId="0" fontId="10" fillId="7" borderId="1" applyNumberFormat="0" applyAlignment="0" applyProtection="0"/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49" fontId="31" fillId="22" borderId="7">
      <alignment horizontal="left" vertical="center"/>
      <protection locked="0"/>
    </xf>
    <xf numFmtId="49" fontId="31" fillId="22" borderId="7">
      <alignment horizontal="left" vertical="center"/>
      <protection/>
    </xf>
    <xf numFmtId="4" fontId="31" fillId="22" borderId="7">
      <alignment horizontal="right" vertical="center"/>
      <protection locked="0"/>
    </xf>
    <xf numFmtId="4" fontId="31" fillId="22" borderId="7">
      <alignment horizontal="right" vertical="center"/>
      <protection/>
    </xf>
    <xf numFmtId="4" fontId="32" fillId="22" borderId="7">
      <alignment horizontal="right" vertical="center"/>
      <protection locked="0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  <protection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/>
    </xf>
    <xf numFmtId="4" fontId="33" fillId="22" borderId="3">
      <alignment horizontal="right" vertical="center"/>
      <protection locked="0"/>
    </xf>
    <xf numFmtId="4" fontId="33" fillId="22" borderId="3">
      <alignment horizontal="right" vertical="center"/>
      <protection/>
    </xf>
    <xf numFmtId="4" fontId="35" fillId="22" borderId="3">
      <alignment horizontal="right" vertical="center"/>
      <protection locked="0"/>
    </xf>
    <xf numFmtId="49" fontId="28" fillId="22" borderId="3">
      <alignment horizontal="left" vertical="center"/>
      <protection locked="0"/>
    </xf>
    <xf numFmtId="49" fontId="28" fillId="22" borderId="3">
      <alignment horizontal="left" vertical="center"/>
      <protection locked="0"/>
    </xf>
    <xf numFmtId="49" fontId="28" fillId="22" borderId="3">
      <alignment horizontal="left" vertical="center"/>
      <protection/>
    </xf>
    <xf numFmtId="49" fontId="28" fillId="22" borderId="3">
      <alignment horizontal="left" vertical="center"/>
      <protection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/>
    </xf>
    <xf numFmtId="4" fontId="28" fillId="22" borderId="3">
      <alignment horizontal="right" vertical="center"/>
      <protection locked="0"/>
    </xf>
    <xf numFmtId="4" fontId="28" fillId="22" borderId="3">
      <alignment horizontal="right" vertical="center"/>
      <protection locked="0"/>
    </xf>
    <xf numFmtId="4" fontId="28" fillId="22" borderId="3">
      <alignment horizontal="right" vertical="center"/>
      <protection/>
    </xf>
    <xf numFmtId="4" fontId="28" fillId="22" borderId="3">
      <alignment horizontal="right" vertical="center"/>
      <protection/>
    </xf>
    <xf numFmtId="4" fontId="32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  <protection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/>
    </xf>
    <xf numFmtId="4" fontId="38" fillId="22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  <protection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  <protection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  <protection/>
    </xf>
    <xf numFmtId="4" fontId="40" fillId="0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  <protection/>
    </xf>
    <xf numFmtId="49" fontId="39" fillId="0" borderId="3">
      <alignment horizontal="left" vertical="center"/>
      <protection locked="0"/>
    </xf>
    <xf numFmtId="49" fontId="40" fillId="0" borderId="3">
      <alignment horizontal="left" vertical="center"/>
      <protection locked="0"/>
    </xf>
    <xf numFmtId="4" fontId="39" fillId="0" borderId="3">
      <alignment horizontal="right" vertical="center"/>
      <protection locked="0"/>
    </xf>
    <xf numFmtId="0" fontId="22" fillId="0" borderId="8" applyNumberFormat="0" applyFill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8" borderId="0" applyNumberFormat="0" applyFill="0">
      <alignment/>
      <protection locked="0"/>
    </xf>
    <xf numFmtId="0" fontId="0" fillId="24" borderId="9" applyNumberFormat="0" applyFont="0" applyAlignment="0" applyProtection="0"/>
    <xf numFmtId="4" fontId="43" fillId="7" borderId="3">
      <alignment horizontal="right" vertical="center"/>
      <protection locked="0"/>
    </xf>
    <xf numFmtId="4" fontId="43" fillId="25" borderId="3">
      <alignment horizontal="right" vertical="center"/>
      <protection locked="0"/>
    </xf>
    <xf numFmtId="4" fontId="43" fillId="20" borderId="3">
      <alignment horizontal="right" vertical="center"/>
      <protection locked="0"/>
    </xf>
    <xf numFmtId="0" fontId="11" fillId="20" borderId="10" applyNumberFormat="0" applyAlignment="0" applyProtection="0"/>
    <xf numFmtId="49" fontId="28" fillId="0" borderId="3">
      <alignment horizontal="left" vertical="center" wrapText="1"/>
      <protection locked="0"/>
    </xf>
    <xf numFmtId="49" fontId="28" fillId="0" borderId="3">
      <alignment horizontal="left" vertical="center" wrapText="1"/>
      <protection locked="0"/>
    </xf>
    <xf numFmtId="0" fontId="1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9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4" borderId="0" applyNumberFormat="0" applyBorder="0" applyAlignment="0" applyProtection="0"/>
    <xf numFmtId="0" fontId="27" fillId="19" borderId="0" applyNumberFormat="0" applyBorder="0" applyAlignment="0" applyProtection="0"/>
    <xf numFmtId="0" fontId="9" fillId="19" borderId="0" applyNumberFormat="0" applyBorder="0" applyAlignment="0" applyProtection="0"/>
    <xf numFmtId="0" fontId="44" fillId="7" borderId="1" applyNumberFormat="0" applyAlignment="0" applyProtection="0"/>
    <xf numFmtId="0" fontId="10" fillId="7" borderId="1" applyNumberFormat="0" applyAlignment="0" applyProtection="0"/>
    <xf numFmtId="0" fontId="45" fillId="20" borderId="10" applyNumberFormat="0" applyAlignment="0" applyProtection="0"/>
    <xf numFmtId="0" fontId="11" fillId="20" borderId="10" applyNumberFormat="0" applyAlignment="0" applyProtection="0"/>
    <xf numFmtId="0" fontId="46" fillId="20" borderId="1" applyNumberFormat="0" applyAlignment="0" applyProtection="0"/>
    <xf numFmtId="0" fontId="12" fillId="20" borderId="1" applyNumberFormat="0" applyAlignment="0" applyProtection="0"/>
    <xf numFmtId="17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13" fillId="0" borderId="4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6" fillId="0" borderId="11" applyNumberFormat="0" applyFill="0" applyAlignment="0" applyProtection="0"/>
    <xf numFmtId="0" fontId="51" fillId="21" borderId="2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3" fillId="3" borderId="0" applyNumberFormat="0" applyBorder="0" applyAlignment="0" applyProtection="0"/>
    <xf numFmtId="0" fontId="20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4" borderId="9" applyNumberFormat="0" applyFont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22" fillId="0" borderId="8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58" fillId="0" borderId="0" applyFont="0" applyFill="0" applyBorder="0" applyAlignment="0" applyProtection="0"/>
    <xf numFmtId="173" fontId="5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4" borderId="0" applyNumberFormat="0" applyBorder="0" applyAlignment="0" applyProtection="0"/>
    <xf numFmtId="0" fontId="24" fillId="4" borderId="0" applyNumberFormat="0" applyBorder="0" applyAlignment="0" applyProtection="0"/>
    <xf numFmtId="175" fontId="60" fillId="22" borderId="12" applyFill="0" applyBorder="0">
      <alignment horizontal="center" vertical="center" wrapText="1"/>
      <protection locked="0"/>
    </xf>
    <xf numFmtId="170" fontId="61" fillId="0" borderId="0">
      <alignment wrapText="1"/>
      <protection/>
    </xf>
    <xf numFmtId="170" fontId="29" fillId="0" borderId="0">
      <alignment wrapText="1"/>
      <protection/>
    </xf>
  </cellStyleXfs>
  <cellXfs count="121">
    <xf numFmtId="0" fontId="0" fillId="0" borderId="0" xfId="0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265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9" fontId="5" fillId="0" borderId="3" xfId="0" applyNumberFormat="1" applyFont="1" applyFill="1" applyBorder="1" applyAlignment="1">
      <alignment horizontal="center" vertical="center" wrapText="1"/>
    </xf>
    <xf numFmtId="172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>
      <alignment horizontal="lef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2" fontId="5" fillId="25" borderId="3" xfId="0" applyNumberFormat="1" applyFont="1" applyFill="1" applyBorder="1" applyAlignment="1">
      <alignment horizontal="center" vertical="center" wrapText="1"/>
    </xf>
    <xf numFmtId="172" fontId="4" fillId="25" borderId="3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17" borderId="0" xfId="0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right" vertical="center"/>
    </xf>
    <xf numFmtId="169" fontId="5" fillId="0" borderId="12" xfId="0" applyNumberFormat="1" applyFont="1" applyFill="1" applyBorder="1" applyAlignment="1">
      <alignment horizontal="right" vertical="center" wrapText="1"/>
    </xf>
    <xf numFmtId="169" fontId="5" fillId="0" borderId="16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201" applyFont="1" applyFill="1" applyBorder="1" applyAlignment="1" applyProtection="1">
      <alignment horizontal="left" vertical="center" wrapText="1"/>
      <protection locked="0"/>
    </xf>
    <xf numFmtId="0" fontId="4" fillId="0" borderId="3" xfId="20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169" fontId="71" fillId="0" borderId="3" xfId="0" applyNumberFormat="1" applyFont="1" applyFill="1" applyBorder="1" applyAlignment="1">
      <alignment horizontal="right" vertical="center" wrapText="1"/>
    </xf>
    <xf numFmtId="169" fontId="72" fillId="0" borderId="3" xfId="0" applyNumberFormat="1" applyFont="1" applyFill="1" applyBorder="1" applyAlignment="1">
      <alignment horizontal="right" vertical="center" wrapText="1"/>
    </xf>
    <xf numFmtId="0" fontId="4" fillId="0" borderId="3" xfId="265" applyFont="1" applyFill="1" applyBorder="1" applyAlignment="1">
      <alignment horizontal="left" vertical="center" wrapText="1"/>
      <protection/>
    </xf>
    <xf numFmtId="177" fontId="5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  <xf numFmtId="169" fontId="5" fillId="0" borderId="3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71" fillId="0" borderId="3" xfId="0" applyNumberFormat="1" applyFont="1" applyFill="1" applyBorder="1" applyAlignment="1">
      <alignment vertical="center" wrapText="1"/>
    </xf>
    <xf numFmtId="0" fontId="4" fillId="0" borderId="3" xfId="265" applyFont="1" applyFill="1" applyBorder="1" applyAlignment="1">
      <alignment horizontal="center" vertical="center"/>
      <protection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69" fillId="0" borderId="0" xfId="319" applyFont="1" applyFill="1" applyAlignment="1">
      <alignment horizontal="center"/>
      <protection/>
    </xf>
    <xf numFmtId="0" fontId="69" fillId="0" borderId="0" xfId="319" applyFont="1" applyFill="1" applyAlignment="1">
      <alignment horizontal="center" wrapText="1"/>
      <protection/>
    </xf>
    <xf numFmtId="0" fontId="5" fillId="0" borderId="23" xfId="319" applyFont="1" applyFill="1" applyBorder="1" applyAlignment="1">
      <alignment horizontal="center" vertical="center" wrapText="1"/>
      <protection/>
    </xf>
    <xf numFmtId="0" fontId="7" fillId="0" borderId="24" xfId="319" applyFont="1" applyBorder="1" applyAlignment="1">
      <alignment horizontal="center" vertical="center" wrapText="1"/>
      <protection/>
    </xf>
    <xf numFmtId="0" fontId="7" fillId="0" borderId="25" xfId="319" applyFont="1" applyFill="1" applyBorder="1" applyAlignment="1">
      <alignment horizontal="center" vertical="center" wrapText="1"/>
      <protection/>
    </xf>
    <xf numFmtId="0" fontId="7" fillId="0" borderId="25" xfId="319" applyFont="1" applyBorder="1" applyAlignment="1">
      <alignment horizontal="center" vertical="center" wrapText="1"/>
      <protection/>
    </xf>
    <xf numFmtId="0" fontId="7" fillId="0" borderId="26" xfId="319" applyFont="1" applyFill="1" applyBorder="1" applyAlignment="1">
      <alignment horizontal="center" vertical="center" wrapText="1"/>
      <protection/>
    </xf>
    <xf numFmtId="2" fontId="5" fillId="0" borderId="27" xfId="319" applyNumberFormat="1" applyFont="1" applyBorder="1" applyAlignment="1">
      <alignment horizontal="left" vertical="center" wrapText="1"/>
      <protection/>
    </xf>
    <xf numFmtId="0" fontId="5" fillId="0" borderId="27" xfId="319" applyFont="1" applyFill="1" applyBorder="1" applyAlignment="1">
      <alignment horizontal="right" vertical="center"/>
      <protection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27" xfId="319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left" vertical="top" wrapText="1"/>
    </xf>
    <xf numFmtId="0" fontId="5" fillId="0" borderId="0" xfId="319" applyFont="1" applyFill="1" applyAlignment="1">
      <alignment vertical="top"/>
      <protection/>
    </xf>
    <xf numFmtId="0" fontId="5" fillId="0" borderId="0" xfId="319" applyFont="1" applyFill="1">
      <alignment/>
      <protection/>
    </xf>
    <xf numFmtId="0" fontId="5" fillId="0" borderId="0" xfId="319" applyFont="1" applyBorder="1">
      <alignment/>
      <protection/>
    </xf>
    <xf numFmtId="0" fontId="5" fillId="0" borderId="0" xfId="0" applyFont="1" applyFill="1"/>
    <xf numFmtId="0" fontId="67" fillId="0" borderId="0" xfId="0" applyFont="1"/>
    <xf numFmtId="0" fontId="73" fillId="0" borderId="0" xfId="0" applyFont="1" applyFill="1"/>
    <xf numFmtId="178" fontId="73" fillId="0" borderId="0" xfId="0" applyNumberFormat="1" applyFont="1" applyFill="1"/>
    <xf numFmtId="178" fontId="73" fillId="0" borderId="0" xfId="0" applyNumberFormat="1" applyFont="1"/>
    <xf numFmtId="0" fontId="67" fillId="0" borderId="0" xfId="0" applyFont="1" applyFill="1"/>
    <xf numFmtId="0" fontId="6" fillId="0" borderId="28" xfId="319" applyFont="1" applyBorder="1" applyAlignment="1">
      <alignment horizontal="center" vertical="center" wrapText="1"/>
      <protection/>
    </xf>
    <xf numFmtId="0" fontId="5" fillId="0" borderId="28" xfId="319" applyFont="1" applyBorder="1" applyAlignment="1">
      <alignment horizontal="center" vertical="center" wrapText="1"/>
      <protection/>
    </xf>
    <xf numFmtId="0" fontId="5" fillId="0" borderId="13" xfId="319" applyFont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28" xfId="319" applyFont="1" applyFill="1" applyBorder="1" applyAlignment="1">
      <alignment horizontal="center" vertical="center" wrapText="1"/>
      <protection/>
    </xf>
    <xf numFmtId="0" fontId="5" fillId="0" borderId="13" xfId="319" applyFont="1" applyFill="1" applyBorder="1" applyAlignment="1">
      <alignment horizontal="center" vertical="center" wrapText="1"/>
      <protection/>
    </xf>
    <xf numFmtId="0" fontId="5" fillId="0" borderId="23" xfId="319" applyFont="1" applyFill="1" applyBorder="1" applyAlignment="1">
      <alignment horizontal="center" vertical="center" wrapText="1"/>
      <protection/>
    </xf>
    <xf numFmtId="0" fontId="5" fillId="0" borderId="31" xfId="319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3" xfId="265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" xfId="265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257" applyNumberFormat="1" applyFont="1" applyFill="1" applyBorder="1" applyAlignment="1">
      <alignment horizontal="center" vertical="center" wrapText="1"/>
      <protection/>
    </xf>
  </cellXfs>
  <cellStyles count="3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Fakt_2" xfId="20"/>
    <cellStyle name="_rozhufrovka 2009" xfId="21"/>
    <cellStyle name="_АТиСТ 5а МТР липень 2008" xfId="22"/>
    <cellStyle name="_ПРГК сводний_" xfId="23"/>
    <cellStyle name="_УТГ" xfId="24"/>
    <cellStyle name="_Феодосия 5а МТР липень 2008" xfId="25"/>
    <cellStyle name="_ХТГ довідка." xfId="26"/>
    <cellStyle name="_Шебелинка 5а МТР липень 2008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2" xfId="34"/>
    <cellStyle name="20% - Акцент1 3" xfId="35"/>
    <cellStyle name="20% - Акцент2 2" xfId="36"/>
    <cellStyle name="20% - Акцент2 3" xfId="37"/>
    <cellStyle name="20% - Акцент3 2" xfId="38"/>
    <cellStyle name="20% - Акцент3 3" xfId="39"/>
    <cellStyle name="20% - Акцент4 2" xfId="40"/>
    <cellStyle name="20% - Акцент4 3" xfId="41"/>
    <cellStyle name="20% - Акцент5 2" xfId="42"/>
    <cellStyle name="20% - Акцент5 3" xfId="43"/>
    <cellStyle name="20% - Акцент6 2" xfId="44"/>
    <cellStyle name="20% - Акцент6 3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1 3" xfId="53"/>
    <cellStyle name="40% - Акцент2 2" xfId="54"/>
    <cellStyle name="40% - Акцент2 3" xfId="55"/>
    <cellStyle name="40% - Акцент3 2" xfId="56"/>
    <cellStyle name="40% - Акцент3 3" xfId="57"/>
    <cellStyle name="40% - Акцент4 2" xfId="58"/>
    <cellStyle name="40% - Акцент4 3" xfId="59"/>
    <cellStyle name="40% - Акцент5 2" xfId="60"/>
    <cellStyle name="40% - Акцент5 3" xfId="61"/>
    <cellStyle name="40% - Акцент6 2" xfId="62"/>
    <cellStyle name="40% - Акцент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1 3" xfId="71"/>
    <cellStyle name="60% - Акцент2 2" xfId="72"/>
    <cellStyle name="60% - Акцент2 3" xfId="73"/>
    <cellStyle name="60% - Акцент3 2" xfId="74"/>
    <cellStyle name="60% - Акцент3 3" xfId="75"/>
    <cellStyle name="60% - Акцент4 2" xfId="76"/>
    <cellStyle name="60% - Акцент4 3" xfId="77"/>
    <cellStyle name="60% - Акцент5 2" xfId="78"/>
    <cellStyle name="60% - Акцент5 3" xfId="79"/>
    <cellStyle name="60% - Акцент6 2" xfId="80"/>
    <cellStyle name="60% - Акцент6 3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_План департамент_2010_1207" xfId="166"/>
    <cellStyle name="Level3-Hide" xfId="167"/>
    <cellStyle name="Level3-Hide 2" xfId="168"/>
    <cellStyle name="Level3-Numbers" xfId="169"/>
    <cellStyle name="Level3-Numbers 2" xfId="170"/>
    <cellStyle name="Level3-Numbers 3" xfId="171"/>
    <cellStyle name="Level3-Numbers_План департамент_2010_1207" xfId="172"/>
    <cellStyle name="Level3-Numbers-Hide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19" xfId="256"/>
    <cellStyle name="Обычный 2" xfId="257"/>
    <cellStyle name="Обычный 2 10" xfId="258"/>
    <cellStyle name="Обычный 2 11" xfId="259"/>
    <cellStyle name="Обычный 2 12" xfId="260"/>
    <cellStyle name="Обычный 2 13" xfId="261"/>
    <cellStyle name="Обычный 2 14" xfId="262"/>
    <cellStyle name="Обычный 2 15" xfId="263"/>
    <cellStyle name="Обычный 2 16" xfId="264"/>
    <cellStyle name="Обычный 2 2" xfId="265"/>
    <cellStyle name="Обычный 2 2 2" xfId="266"/>
    <cellStyle name="Обычный 2 2 3" xfId="267"/>
    <cellStyle name="Обычный 2 2 3 2" xfId="268"/>
    <cellStyle name="Обычный 2 2_Расшифровка прочих" xfId="269"/>
    <cellStyle name="Обычный 2 3" xfId="270"/>
    <cellStyle name="Обычный 2 4" xfId="271"/>
    <cellStyle name="Обычный 2 5" xfId="272"/>
    <cellStyle name="Обычный 2 6" xfId="273"/>
    <cellStyle name="Обычный 2 7" xfId="274"/>
    <cellStyle name="Обычный 2 8" xfId="275"/>
    <cellStyle name="Обычный 2 9" xfId="276"/>
    <cellStyle name="Обычный 2_2604-2010" xfId="277"/>
    <cellStyle name="Обычный 3" xfId="278"/>
    <cellStyle name="Обычный 3 10" xfId="279"/>
    <cellStyle name="Обычный 3 10 2" xfId="280"/>
    <cellStyle name="Обычный 3 11" xfId="281"/>
    <cellStyle name="Обычный 3 11 2" xfId="282"/>
    <cellStyle name="Обычный 3 12" xfId="283"/>
    <cellStyle name="Обычный 3 12 2" xfId="284"/>
    <cellStyle name="Обычный 3 13" xfId="285"/>
    <cellStyle name="Обычный 3 13 2" xfId="286"/>
    <cellStyle name="Обычный 3 14" xfId="287"/>
    <cellStyle name="Обычный 3 2" xfId="288"/>
    <cellStyle name="Обычный 3 2 2" xfId="289"/>
    <cellStyle name="Обычный 3 3" xfId="290"/>
    <cellStyle name="Обычный 3 3 2" xfId="291"/>
    <cellStyle name="Обычный 3 4" xfId="292"/>
    <cellStyle name="Обычный 3 4 2" xfId="293"/>
    <cellStyle name="Обычный 3 5" xfId="294"/>
    <cellStyle name="Обычный 3 5 2" xfId="295"/>
    <cellStyle name="Обычный 3 6" xfId="296"/>
    <cellStyle name="Обычный 3 6 2" xfId="297"/>
    <cellStyle name="Обычный 3 7" xfId="298"/>
    <cellStyle name="Обычный 3 7 2" xfId="299"/>
    <cellStyle name="Обычный 3 8" xfId="300"/>
    <cellStyle name="Обычный 3 8 2" xfId="301"/>
    <cellStyle name="Обычный 3 9" xfId="302"/>
    <cellStyle name="Обычный 3 9 2" xfId="303"/>
    <cellStyle name="Обычный 3_Дефицит_7 млрд_0608_бс" xfId="304"/>
    <cellStyle name="Обычный 4" xfId="305"/>
    <cellStyle name="Обычный 4 2" xfId="306"/>
    <cellStyle name="Обычный 5" xfId="307"/>
    <cellStyle name="Обычный 5 2" xfId="308"/>
    <cellStyle name="Обычный 6" xfId="309"/>
    <cellStyle name="Обычный 6 2" xfId="310"/>
    <cellStyle name="Обычный 6 3" xfId="311"/>
    <cellStyle name="Обычный 6 4" xfId="312"/>
    <cellStyle name="Обычный 6_Дефицит_7 млрд_0608_бс" xfId="313"/>
    <cellStyle name="Обычный 7" xfId="314"/>
    <cellStyle name="Обычный 7 2" xfId="315"/>
    <cellStyle name="Обычный 8" xfId="316"/>
    <cellStyle name="Обычный 9" xfId="317"/>
    <cellStyle name="Обычный 9 2" xfId="318"/>
    <cellStyle name="Обычный_Лист1" xfId="319"/>
    <cellStyle name="Плохой 2" xfId="320"/>
    <cellStyle name="Плохой 3" xfId="321"/>
    <cellStyle name="Пояснение 2" xfId="322"/>
    <cellStyle name="Пояснение 3" xfId="323"/>
    <cellStyle name="Примечание 2" xfId="324"/>
    <cellStyle name="Примечание 3" xfId="325"/>
    <cellStyle name="Процентный 2" xfId="326"/>
    <cellStyle name="Процентный 2 10" xfId="327"/>
    <cellStyle name="Процентный 2 11" xfId="328"/>
    <cellStyle name="Процентный 2 12" xfId="329"/>
    <cellStyle name="Процентный 2 13" xfId="330"/>
    <cellStyle name="Процентный 2 14" xfId="331"/>
    <cellStyle name="Процентный 2 15" xfId="332"/>
    <cellStyle name="Процентный 2 16" xfId="333"/>
    <cellStyle name="Процентный 2 2" xfId="334"/>
    <cellStyle name="Процентный 2 3" xfId="335"/>
    <cellStyle name="Процентный 2 4" xfId="336"/>
    <cellStyle name="Процентный 2 5" xfId="337"/>
    <cellStyle name="Процентный 2 6" xfId="338"/>
    <cellStyle name="Процентный 2 7" xfId="339"/>
    <cellStyle name="Процентный 2 8" xfId="340"/>
    <cellStyle name="Процентный 2 9" xfId="341"/>
    <cellStyle name="Процентный 3" xfId="342"/>
    <cellStyle name="Процентный 4" xfId="343"/>
    <cellStyle name="Процентный 4 2" xfId="344"/>
    <cellStyle name="Процентный 5" xfId="345"/>
    <cellStyle name="Связанная ячейка 2" xfId="346"/>
    <cellStyle name="Связанная ячейка 3" xfId="347"/>
    <cellStyle name="Стиль 1" xfId="348"/>
    <cellStyle name="Стиль 1 2" xfId="349"/>
    <cellStyle name="Стиль 1 3" xfId="350"/>
    <cellStyle name="Стиль 1 4" xfId="351"/>
    <cellStyle name="Стиль 1 5" xfId="352"/>
    <cellStyle name="Стиль 1 6" xfId="353"/>
    <cellStyle name="Стиль 1 7" xfId="354"/>
    <cellStyle name="Текст предупреждения 2" xfId="355"/>
    <cellStyle name="Текст предупреждения 3" xfId="356"/>
    <cellStyle name="Тысячи [0]_1.62" xfId="357"/>
    <cellStyle name="Тысячи_1.62" xfId="358"/>
    <cellStyle name="Финансовый 2" xfId="359"/>
    <cellStyle name="Финансовый 2 10" xfId="360"/>
    <cellStyle name="Финансовый 2 11" xfId="361"/>
    <cellStyle name="Финансовый 2 12" xfId="362"/>
    <cellStyle name="Финансовый 2 13" xfId="363"/>
    <cellStyle name="Финансовый 2 14" xfId="364"/>
    <cellStyle name="Финансовый 2 15" xfId="365"/>
    <cellStyle name="Финансовый 2 16" xfId="366"/>
    <cellStyle name="Финансовый 2 17" xfId="367"/>
    <cellStyle name="Финансовый 2 2" xfId="368"/>
    <cellStyle name="Финансовый 2 3" xfId="369"/>
    <cellStyle name="Финансовый 2 4" xfId="370"/>
    <cellStyle name="Финансовый 2 5" xfId="371"/>
    <cellStyle name="Финансовый 2 6" xfId="372"/>
    <cellStyle name="Финансовый 2 7" xfId="373"/>
    <cellStyle name="Финансовый 2 8" xfId="374"/>
    <cellStyle name="Финансовый 2 9" xfId="375"/>
    <cellStyle name="Финансовый 3" xfId="376"/>
    <cellStyle name="Финансовый 3 2" xfId="377"/>
    <cellStyle name="Финансовый 4" xfId="378"/>
    <cellStyle name="Финансовый 4 2" xfId="379"/>
    <cellStyle name="Финансовый 4 3" xfId="380"/>
    <cellStyle name="Финансовый 5" xfId="381"/>
    <cellStyle name="Финансовый 6" xfId="382"/>
    <cellStyle name="Финансовый 7" xfId="383"/>
    <cellStyle name="Хороший 2" xfId="384"/>
    <cellStyle name="Хороший 3" xfId="385"/>
    <cellStyle name="числовой" xfId="386"/>
    <cellStyle name="Ю" xfId="387"/>
    <cellStyle name="Ю-FreeSet_10" xfId="3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7145" name="Line 1"/>
        <xdr:cNvSpPr>
          <a:spLocks noChangeShapeType="1"/>
        </xdr:cNvSpPr>
      </xdr:nvSpPr>
      <xdr:spPr bwMode="auto">
        <a:xfrm>
          <a:off x="954405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47146" name="Line 2"/>
        <xdr:cNvSpPr>
          <a:spLocks noChangeShapeType="1"/>
        </xdr:cNvSpPr>
      </xdr:nvSpPr>
      <xdr:spPr bwMode="auto">
        <a:xfrm flipH="1">
          <a:off x="954405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7147" name="Line 3"/>
        <xdr:cNvSpPr>
          <a:spLocks noChangeShapeType="1"/>
        </xdr:cNvSpPr>
      </xdr:nvSpPr>
      <xdr:spPr bwMode="auto">
        <a:xfrm flipH="1">
          <a:off x="1107757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7148" name="Line 4"/>
        <xdr:cNvSpPr>
          <a:spLocks noChangeShapeType="1"/>
        </xdr:cNvSpPr>
      </xdr:nvSpPr>
      <xdr:spPr bwMode="auto">
        <a:xfrm>
          <a:off x="1107757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7149" name="Line 5"/>
        <xdr:cNvSpPr>
          <a:spLocks noChangeShapeType="1"/>
        </xdr:cNvSpPr>
      </xdr:nvSpPr>
      <xdr:spPr bwMode="auto">
        <a:xfrm>
          <a:off x="1261110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 macro="" textlink="">
      <xdr:nvSpPr>
        <xdr:cNvPr id="47150" name="Line 6"/>
        <xdr:cNvSpPr>
          <a:spLocks noChangeShapeType="1"/>
        </xdr:cNvSpPr>
      </xdr:nvSpPr>
      <xdr:spPr bwMode="auto">
        <a:xfrm flipH="1">
          <a:off x="12611100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7151" name="Line 9"/>
        <xdr:cNvSpPr>
          <a:spLocks noChangeShapeType="1"/>
        </xdr:cNvSpPr>
      </xdr:nvSpPr>
      <xdr:spPr bwMode="auto">
        <a:xfrm>
          <a:off x="1414462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7152" name="Line 10"/>
        <xdr:cNvSpPr>
          <a:spLocks noChangeShapeType="1"/>
        </xdr:cNvSpPr>
      </xdr:nvSpPr>
      <xdr:spPr bwMode="auto">
        <a:xfrm flipH="1">
          <a:off x="14144625" y="50101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WORK\S2\VICTOR\&#1042;&#1042;&#1055;\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New_monitoring\Monit_xls\M_2002\M_06_02\Monthly\10_October\1Aug2001\GDP\realgdp\LENA\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S_N_A\1July2001\GDP\realgdp\LENA\BGVN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зведена_таб"/>
      <sheetName val="попер_роз_(4)"/>
      <sheetName val="звед_оптим_(2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Links"/>
      <sheetName val="Lead"/>
      <sheetName val="Inform"/>
      <sheetName val="МТР Газ України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7  Інші витрати"/>
      <sheetName val="1993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199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Ener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База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 topLeftCell="A1">
      <selection activeCell="B7" sqref="B7"/>
    </sheetView>
  </sheetViews>
  <sheetFormatPr defaultColWidth="9.00390625" defaultRowHeight="12.75"/>
  <cols>
    <col min="1" max="1" width="64.875" style="69" customWidth="1"/>
    <col min="2" max="6" width="20.125" style="88" customWidth="1"/>
    <col min="7" max="7" width="20.125" style="69" customWidth="1"/>
    <col min="8" max="8" width="15.875" style="69" customWidth="1"/>
    <col min="9" max="16384" width="9.125" style="69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70"/>
    </row>
    <row r="2" spans="1:9" ht="19.5" customHeight="1">
      <c r="A2" s="102" t="s">
        <v>165</v>
      </c>
      <c r="B2" s="102"/>
      <c r="C2" s="102"/>
      <c r="D2" s="102"/>
      <c r="E2" s="102"/>
      <c r="F2" s="102"/>
      <c r="G2" s="102"/>
      <c r="H2" s="102"/>
      <c r="I2" s="71"/>
    </row>
    <row r="3" spans="1:9" ht="19.5" customHeight="1">
      <c r="A3" s="102" t="s">
        <v>175</v>
      </c>
      <c r="B3" s="102"/>
      <c r="C3" s="102"/>
      <c r="D3" s="102"/>
      <c r="E3" s="102"/>
      <c r="F3" s="102"/>
      <c r="G3" s="102"/>
      <c r="H3" s="102"/>
      <c r="I3" s="72"/>
    </row>
    <row r="4" spans="1:8" ht="17.25" customHeight="1" thickBot="1">
      <c r="A4" s="103"/>
      <c r="B4" s="103"/>
      <c r="C4" s="103"/>
      <c r="D4" s="103"/>
      <c r="E4" s="103"/>
      <c r="F4" s="103"/>
      <c r="G4" s="103"/>
      <c r="H4" s="103"/>
    </row>
    <row r="5" spans="1:8" ht="36" customHeight="1" thickBot="1">
      <c r="A5" s="95"/>
      <c r="B5" s="104" t="s">
        <v>177</v>
      </c>
      <c r="C5" s="106" t="s">
        <v>166</v>
      </c>
      <c r="D5" s="94" t="s">
        <v>167</v>
      </c>
      <c r="E5" s="94"/>
      <c r="F5" s="94"/>
      <c r="G5" s="95" t="s">
        <v>168</v>
      </c>
      <c r="H5" s="97" t="s">
        <v>169</v>
      </c>
    </row>
    <row r="6" spans="1:8" ht="173.25" customHeight="1" thickBot="1">
      <c r="A6" s="96"/>
      <c r="B6" s="105"/>
      <c r="C6" s="107"/>
      <c r="D6" s="73" t="s">
        <v>170</v>
      </c>
      <c r="E6" s="73" t="s">
        <v>171</v>
      </c>
      <c r="F6" s="73" t="s">
        <v>172</v>
      </c>
      <c r="G6" s="96"/>
      <c r="H6" s="98"/>
    </row>
    <row r="7" spans="1:8" ht="19.5" thickBot="1">
      <c r="A7" s="74">
        <v>1</v>
      </c>
      <c r="B7" s="75">
        <v>2</v>
      </c>
      <c r="C7" s="76">
        <v>3</v>
      </c>
      <c r="D7" s="75">
        <v>4</v>
      </c>
      <c r="E7" s="76">
        <v>5</v>
      </c>
      <c r="F7" s="75">
        <v>6</v>
      </c>
      <c r="G7" s="76">
        <v>7</v>
      </c>
      <c r="H7" s="77">
        <v>8</v>
      </c>
    </row>
    <row r="8" spans="1:8" ht="96.75" customHeight="1">
      <c r="A8" s="78" t="s">
        <v>173</v>
      </c>
      <c r="B8" s="79">
        <v>1601</v>
      </c>
      <c r="C8" s="79">
        <v>1568</v>
      </c>
      <c r="D8" s="80">
        <v>1109</v>
      </c>
      <c r="E8" s="80">
        <v>370</v>
      </c>
      <c r="F8" s="80">
        <v>89</v>
      </c>
      <c r="G8" s="80">
        <v>591</v>
      </c>
      <c r="H8" s="81">
        <v>112</v>
      </c>
    </row>
    <row r="9" spans="1:8" ht="96.75" customHeight="1">
      <c r="A9" s="78" t="s">
        <v>174</v>
      </c>
      <c r="B9" s="82">
        <v>27</v>
      </c>
      <c r="C9" s="83">
        <v>31</v>
      </c>
      <c r="D9" s="82">
        <v>27</v>
      </c>
      <c r="E9" s="82">
        <v>4</v>
      </c>
      <c r="F9" s="82"/>
      <c r="G9" s="82">
        <v>14</v>
      </c>
      <c r="H9" s="82"/>
    </row>
    <row r="10" spans="1:7" ht="12.75">
      <c r="A10" s="84"/>
      <c r="B10" s="85"/>
      <c r="C10" s="85"/>
      <c r="D10" s="86"/>
      <c r="E10" s="86"/>
      <c r="F10" s="86"/>
      <c r="G10" s="87"/>
    </row>
    <row r="11" spans="1:8" ht="63" customHeight="1">
      <c r="A11" s="99" t="s">
        <v>176</v>
      </c>
      <c r="B11" s="100"/>
      <c r="C11" s="100"/>
      <c r="D11" s="100"/>
      <c r="E11" s="100"/>
      <c r="F11" s="100"/>
      <c r="G11" s="100"/>
      <c r="H11" s="100"/>
    </row>
    <row r="12" spans="1:8" ht="12.75">
      <c r="A12" s="20"/>
      <c r="B12" s="15"/>
      <c r="C12" s="15"/>
      <c r="D12" s="15"/>
      <c r="E12" s="15"/>
      <c r="F12" s="15"/>
      <c r="G12" s="15"/>
      <c r="H12" s="15"/>
    </row>
    <row r="14" spans="1:12" ht="12.75">
      <c r="A14" s="89"/>
      <c r="B14" s="90"/>
      <c r="C14" s="90"/>
      <c r="D14" s="90"/>
      <c r="E14" s="91"/>
      <c r="F14" s="91"/>
      <c r="G14" s="92"/>
      <c r="H14" s="92"/>
      <c r="I14" s="89"/>
      <c r="J14" s="89"/>
      <c r="K14" s="89"/>
      <c r="L14" s="89"/>
    </row>
    <row r="15" spans="1:12" ht="12.75">
      <c r="A15" s="89"/>
      <c r="I15" s="89"/>
      <c r="J15" s="89"/>
      <c r="K15" s="89"/>
      <c r="L15" s="89"/>
    </row>
    <row r="16" spans="1:12" ht="12.75">
      <c r="A16" s="89"/>
      <c r="B16" s="93"/>
      <c r="C16" s="93"/>
      <c r="D16" s="93"/>
      <c r="E16" s="93"/>
      <c r="F16" s="93"/>
      <c r="G16" s="89"/>
      <c r="H16" s="89"/>
      <c r="I16" s="89"/>
      <c r="J16" s="89"/>
      <c r="K16" s="89"/>
      <c r="L16" s="89"/>
    </row>
    <row r="17" spans="1:12" ht="12.75">
      <c r="A17" s="89"/>
      <c r="B17" s="93"/>
      <c r="C17" s="93"/>
      <c r="D17" s="93"/>
      <c r="E17" s="93"/>
      <c r="F17" s="93"/>
      <c r="G17" s="89"/>
      <c r="H17" s="89"/>
      <c r="I17" s="89"/>
      <c r="J17" s="89"/>
      <c r="K17" s="89"/>
      <c r="L17" s="89"/>
    </row>
    <row r="18" spans="1:12" ht="12.75">
      <c r="A18" s="89"/>
      <c r="B18" s="93"/>
      <c r="C18" s="93"/>
      <c r="D18" s="93"/>
      <c r="E18" s="93"/>
      <c r="F18" s="93"/>
      <c r="G18" s="89"/>
      <c r="H18" s="89"/>
      <c r="I18" s="89"/>
      <c r="J18" s="89"/>
      <c r="K18" s="89"/>
      <c r="L18" s="89"/>
    </row>
    <row r="19" spans="1:12" ht="12.75">
      <c r="A19" s="89"/>
      <c r="B19" s="93"/>
      <c r="C19" s="93"/>
      <c r="D19" s="93"/>
      <c r="E19" s="93"/>
      <c r="F19" s="93"/>
      <c r="G19" s="89"/>
      <c r="H19" s="89"/>
      <c r="I19" s="89"/>
      <c r="J19" s="89"/>
      <c r="K19" s="89"/>
      <c r="L19" s="89"/>
    </row>
  </sheetData>
  <mergeCells count="11">
    <mergeCell ref="D5:F5"/>
    <mergeCell ref="G5:G6"/>
    <mergeCell ref="H5:H6"/>
    <mergeCell ref="A11:H11"/>
    <mergeCell ref="A1:G1"/>
    <mergeCell ref="A2:H2"/>
    <mergeCell ref="A3:H3"/>
    <mergeCell ref="A4:H4"/>
    <mergeCell ref="A5:A6"/>
    <mergeCell ref="B5:B6"/>
    <mergeCell ref="C5:C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R310"/>
  <sheetViews>
    <sheetView zoomScale="65" zoomScaleNormal="65" zoomScaleSheetLayoutView="50" workbookViewId="0" topLeftCell="A1">
      <selection activeCell="H41" sqref="H41"/>
    </sheetView>
  </sheetViews>
  <sheetFormatPr defaultColWidth="9.00390625" defaultRowHeight="12.75"/>
  <cols>
    <col min="1" max="1" width="84.375" style="1" customWidth="1"/>
    <col min="2" max="2" width="19.125" style="9" customWidth="1"/>
    <col min="3" max="3" width="26.875" style="9" customWidth="1"/>
    <col min="4" max="4" width="27.375" style="9" customWidth="1"/>
    <col min="5" max="5" width="27.25390625" style="9" customWidth="1"/>
    <col min="6" max="6" width="26.625" style="9" customWidth="1"/>
    <col min="7" max="7" width="27.125" style="9" customWidth="1"/>
    <col min="8" max="8" width="27.75390625" style="9" customWidth="1"/>
    <col min="9" max="16384" width="9.125" style="1" customWidth="1"/>
  </cols>
  <sheetData>
    <row r="1" spans="2:8" ht="20.25">
      <c r="B1" s="8"/>
      <c r="C1" s="8"/>
      <c r="D1" s="8"/>
      <c r="E1" s="1"/>
      <c r="F1" s="15"/>
      <c r="G1" s="15"/>
      <c r="H1" s="40"/>
    </row>
    <row r="2" spans="1:118" ht="27.75" customHeight="1">
      <c r="A2" s="102" t="s">
        <v>158</v>
      </c>
      <c r="B2" s="102"/>
      <c r="C2" s="102"/>
      <c r="D2" s="102"/>
      <c r="E2" s="102"/>
      <c r="F2" s="102"/>
      <c r="G2" s="102"/>
      <c r="H2" s="102"/>
      <c r="DI2" s="34"/>
      <c r="DJ2" s="34"/>
      <c r="DK2" s="34"/>
      <c r="DL2" s="34"/>
      <c r="DM2" s="34"/>
      <c r="DN2" s="34"/>
    </row>
    <row r="3" spans="1:8" ht="20.25" customHeight="1">
      <c r="A3" s="102" t="s">
        <v>162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12"/>
      <c r="B4" s="102"/>
      <c r="C4" s="102"/>
      <c r="D4" s="102"/>
      <c r="E4" s="102"/>
      <c r="F4" s="102"/>
      <c r="G4" s="102"/>
      <c r="H4" s="102"/>
    </row>
    <row r="5" spans="1:8" ht="20.25" customHeight="1">
      <c r="A5" s="112"/>
      <c r="B5" s="102"/>
      <c r="C5" s="102"/>
      <c r="D5" s="102"/>
      <c r="E5" s="102"/>
      <c r="F5" s="102"/>
      <c r="G5" s="102"/>
      <c r="H5" s="102"/>
    </row>
    <row r="6" spans="2:8" ht="12.75">
      <c r="B6" s="20"/>
      <c r="C6" s="20"/>
      <c r="D6" s="20"/>
      <c r="E6" s="20"/>
      <c r="F6" s="1"/>
      <c r="G6" s="1"/>
      <c r="H6" s="21" t="s">
        <v>70</v>
      </c>
    </row>
    <row r="7" spans="1:8" ht="43.5" customHeight="1">
      <c r="A7" s="110" t="s">
        <v>68</v>
      </c>
      <c r="B7" s="111" t="s">
        <v>7</v>
      </c>
      <c r="C7" s="111" t="s">
        <v>53</v>
      </c>
      <c r="D7" s="111"/>
      <c r="E7" s="113" t="s">
        <v>54</v>
      </c>
      <c r="F7" s="113"/>
      <c r="G7" s="113"/>
      <c r="H7" s="113"/>
    </row>
    <row r="8" spans="1:8" ht="27.75" customHeight="1">
      <c r="A8" s="110"/>
      <c r="B8" s="111"/>
      <c r="C8" s="4" t="s">
        <v>57</v>
      </c>
      <c r="D8" s="4" t="s">
        <v>58</v>
      </c>
      <c r="E8" s="4" t="s">
        <v>59</v>
      </c>
      <c r="F8" s="4" t="s">
        <v>55</v>
      </c>
      <c r="G8" s="4" t="s">
        <v>64</v>
      </c>
      <c r="H8" s="4" t="s">
        <v>65</v>
      </c>
    </row>
    <row r="9" spans="1:8" ht="12.75">
      <c r="A9" s="53">
        <v>1</v>
      </c>
      <c r="B9" s="54">
        <v>2</v>
      </c>
      <c r="C9" s="53">
        <v>3</v>
      </c>
      <c r="D9" s="54">
        <v>4</v>
      </c>
      <c r="E9" s="53">
        <v>5</v>
      </c>
      <c r="F9" s="54">
        <v>6</v>
      </c>
      <c r="G9" s="53">
        <v>7</v>
      </c>
      <c r="H9" s="54">
        <v>8</v>
      </c>
    </row>
    <row r="10" spans="1:8" ht="12.75">
      <c r="A10" s="108" t="s">
        <v>24</v>
      </c>
      <c r="B10" s="109"/>
      <c r="C10" s="109"/>
      <c r="D10" s="109"/>
      <c r="E10" s="109"/>
      <c r="F10" s="109"/>
      <c r="G10" s="109"/>
      <c r="H10" s="109"/>
    </row>
    <row r="11" spans="1:8" ht="20.1" customHeight="1">
      <c r="A11" s="55" t="s">
        <v>40</v>
      </c>
      <c r="B11" s="4">
        <v>1000</v>
      </c>
      <c r="C11" s="19">
        <v>775385067.2581364</v>
      </c>
      <c r="D11" s="19">
        <v>868450695.1527842</v>
      </c>
      <c r="E11" s="19">
        <v>881867915.8255948</v>
      </c>
      <c r="F11" s="19">
        <v>868450695.1527842</v>
      </c>
      <c r="G11" s="19">
        <f>F11-E11</f>
        <v>-13417220.672810555</v>
      </c>
      <c r="H11" s="65">
        <f>F11/E11*100-100</f>
        <v>-1.521454679553628</v>
      </c>
    </row>
    <row r="12" spans="1:8" ht="20.1" customHeight="1">
      <c r="A12" s="55" t="s">
        <v>37</v>
      </c>
      <c r="B12" s="4">
        <v>1010</v>
      </c>
      <c r="C12" s="19">
        <v>-647869836.9739351</v>
      </c>
      <c r="D12" s="19">
        <v>-740717228.2078587</v>
      </c>
      <c r="E12" s="19">
        <v>-755830126.331324</v>
      </c>
      <c r="F12" s="19">
        <v>-740717228.2126087</v>
      </c>
      <c r="G12" s="19">
        <f>F12-E12</f>
        <v>15112898.118715286</v>
      </c>
      <c r="H12" s="65">
        <f aca="true" t="shared" si="0" ref="H12:H47">F12/E12*100-100</f>
        <v>-1.9995098888252585</v>
      </c>
    </row>
    <row r="13" spans="1:8" ht="20.1" customHeight="1">
      <c r="A13" s="56" t="s">
        <v>60</v>
      </c>
      <c r="B13" s="4">
        <v>1020</v>
      </c>
      <c r="C13" s="25">
        <f>C11+C12</f>
        <v>127515230.28420126</v>
      </c>
      <c r="D13" s="25">
        <f>D11+D12</f>
        <v>127733466.94492555</v>
      </c>
      <c r="E13" s="25">
        <f>E11+E12</f>
        <v>126037789.4942708</v>
      </c>
      <c r="F13" s="25">
        <f>F11+F12</f>
        <v>127733466.94017553</v>
      </c>
      <c r="G13" s="26">
        <f>F13-E13</f>
        <v>1695677.4459047318</v>
      </c>
      <c r="H13" s="66">
        <f t="shared" si="0"/>
        <v>1.3453722512182082</v>
      </c>
    </row>
    <row r="14" spans="1:116" ht="20.1" customHeight="1">
      <c r="A14" s="55" t="s">
        <v>49</v>
      </c>
      <c r="B14" s="5">
        <v>1030</v>
      </c>
      <c r="C14" s="19">
        <v>-19619339.837252587</v>
      </c>
      <c r="D14" s="19">
        <v>-25768768.780610003</v>
      </c>
      <c r="E14" s="19">
        <v>-25855546.706850402</v>
      </c>
      <c r="F14" s="19">
        <v>-25768768.780610003</v>
      </c>
      <c r="G14" s="19">
        <f>F14-E14</f>
        <v>86777.92624039948</v>
      </c>
      <c r="H14" s="65">
        <f t="shared" si="0"/>
        <v>-0.33562595764958303</v>
      </c>
      <c r="DI14" s="1">
        <v>-438.4</v>
      </c>
      <c r="DJ14" s="1">
        <v>-222.9</v>
      </c>
      <c r="DK14" s="1">
        <v>-111.4</v>
      </c>
      <c r="DL14" s="1">
        <v>-111.5</v>
      </c>
    </row>
    <row r="15" spans="1:8" ht="20.1" customHeight="1">
      <c r="A15" s="57" t="s">
        <v>25</v>
      </c>
      <c r="B15" s="5">
        <v>1031</v>
      </c>
      <c r="C15" s="19">
        <v>-589078.40061</v>
      </c>
      <c r="D15" s="19">
        <v>-663132.452496952</v>
      </c>
      <c r="E15" s="19">
        <v>-644658.3061231094</v>
      </c>
      <c r="F15" s="19">
        <v>-663132.452496952</v>
      </c>
      <c r="G15" s="19">
        <f>F15-E15</f>
        <v>-18474.14637384261</v>
      </c>
      <c r="H15" s="65">
        <f t="shared" si="0"/>
        <v>2.865726881724953</v>
      </c>
    </row>
    <row r="16" spans="1:8" s="2" customFormat="1" ht="20.1" customHeight="1">
      <c r="A16" s="57" t="s">
        <v>43</v>
      </c>
      <c r="B16" s="5">
        <v>1032</v>
      </c>
      <c r="C16" s="19">
        <v>-13099.6</v>
      </c>
      <c r="D16" s="19">
        <v>-16103.7</v>
      </c>
      <c r="E16" s="19">
        <v>-17311.899999999998</v>
      </c>
      <c r="F16" s="19">
        <v>-16103.7</v>
      </c>
      <c r="G16" s="19">
        <f aca="true" t="shared" si="1" ref="G16:G23">F16-E16</f>
        <v>1208.199999999997</v>
      </c>
      <c r="H16" s="65">
        <f t="shared" si="0"/>
        <v>-6.9790144351573105</v>
      </c>
    </row>
    <row r="17" spans="1:8" s="2" customFormat="1" ht="20.1" customHeight="1">
      <c r="A17" s="57" t="s">
        <v>19</v>
      </c>
      <c r="B17" s="5">
        <v>1033</v>
      </c>
      <c r="C17" s="19">
        <v>-14022.100000000002</v>
      </c>
      <c r="D17" s="19">
        <v>-14285.499999999998</v>
      </c>
      <c r="E17" s="19">
        <v>-29213.766666666666</v>
      </c>
      <c r="F17" s="19">
        <v>-14285.499999999998</v>
      </c>
      <c r="G17" s="19">
        <f t="shared" si="1"/>
        <v>14928.266666666668</v>
      </c>
      <c r="H17" s="65">
        <f t="shared" si="0"/>
        <v>-51.1001091950941</v>
      </c>
    </row>
    <row r="18" spans="1:8" s="2" customFormat="1" ht="20.1" customHeight="1">
      <c r="A18" s="57" t="s">
        <v>8</v>
      </c>
      <c r="B18" s="5">
        <v>1034</v>
      </c>
      <c r="C18" s="19">
        <v>-8432.279190000001</v>
      </c>
      <c r="D18" s="19">
        <v>-5530.57291</v>
      </c>
      <c r="E18" s="19">
        <v>-14550.509045754266</v>
      </c>
      <c r="F18" s="19">
        <v>-5530.57291</v>
      </c>
      <c r="G18" s="19">
        <f t="shared" si="1"/>
        <v>9019.936135754266</v>
      </c>
      <c r="H18" s="65">
        <f t="shared" si="0"/>
        <v>-61.990519420255055</v>
      </c>
    </row>
    <row r="19" spans="1:8" s="2" customFormat="1" ht="20.1" customHeight="1">
      <c r="A19" s="57" t="s">
        <v>9</v>
      </c>
      <c r="B19" s="5">
        <v>1035</v>
      </c>
      <c r="C19" s="19">
        <v>-118039.01099000001</v>
      </c>
      <c r="D19" s="19">
        <v>-123419.33074</v>
      </c>
      <c r="E19" s="19">
        <v>-178558.67250333336</v>
      </c>
      <c r="F19" s="19">
        <v>-123419.33074</v>
      </c>
      <c r="G19" s="19">
        <f t="shared" si="1"/>
        <v>55139.34176333336</v>
      </c>
      <c r="H19" s="65">
        <f t="shared" si="0"/>
        <v>-30.880237285760515</v>
      </c>
    </row>
    <row r="20" spans="1:8" s="2" customFormat="1" ht="20.1" customHeight="1">
      <c r="A20" s="55" t="s">
        <v>26</v>
      </c>
      <c r="B20" s="4">
        <v>1060</v>
      </c>
      <c r="C20" s="19">
        <v>-7122632.399999999</v>
      </c>
      <c r="D20" s="19">
        <v>-7727013.20676</v>
      </c>
      <c r="E20" s="19">
        <v>-9480940.484007973</v>
      </c>
      <c r="F20" s="19">
        <v>-7727013.20676</v>
      </c>
      <c r="G20" s="19">
        <f t="shared" si="1"/>
        <v>1753927.2772479728</v>
      </c>
      <c r="H20" s="65">
        <f t="shared" si="0"/>
        <v>-18.499507303167007</v>
      </c>
    </row>
    <row r="21" spans="1:8" s="2" customFormat="1" ht="20.1" customHeight="1">
      <c r="A21" s="57" t="s">
        <v>71</v>
      </c>
      <c r="B21" s="5">
        <v>1070</v>
      </c>
      <c r="C21" s="19">
        <v>111060518.83536</v>
      </c>
      <c r="D21" s="19">
        <v>50231732.92358139</v>
      </c>
      <c r="E21" s="19">
        <v>38103575.27229212</v>
      </c>
      <c r="F21" s="19">
        <v>50231732.92358139</v>
      </c>
      <c r="G21" s="19">
        <f t="shared" si="1"/>
        <v>12128157.65128927</v>
      </c>
      <c r="H21" s="65">
        <f t="shared" si="0"/>
        <v>31.829447931382276</v>
      </c>
    </row>
    <row r="22" spans="1:8" s="2" customFormat="1" ht="20.1" customHeight="1">
      <c r="A22" s="57" t="s">
        <v>47</v>
      </c>
      <c r="B22" s="5">
        <v>1071</v>
      </c>
      <c r="C22" s="19">
        <v>7639866.454359999</v>
      </c>
      <c r="D22" s="19">
        <v>11822214.294760002</v>
      </c>
      <c r="E22" s="19">
        <v>5164496.7449</v>
      </c>
      <c r="F22" s="19">
        <v>11822253.294760002</v>
      </c>
      <c r="G22" s="19">
        <f t="shared" si="1"/>
        <v>6657756.549860002</v>
      </c>
      <c r="H22" s="65">
        <f t="shared" si="0"/>
        <v>128.91394609619246</v>
      </c>
    </row>
    <row r="23" spans="1:8" s="2" customFormat="1" ht="20.1" customHeight="1">
      <c r="A23" s="57" t="s">
        <v>73</v>
      </c>
      <c r="B23" s="5">
        <v>1072</v>
      </c>
      <c r="C23" s="19">
        <v>191295.5</v>
      </c>
      <c r="D23" s="19">
        <v>221081.88574</v>
      </c>
      <c r="E23" s="19">
        <v>222497.4</v>
      </c>
      <c r="F23" s="19">
        <v>221081.88574</v>
      </c>
      <c r="G23" s="19">
        <f t="shared" si="1"/>
        <v>-1415.5142599999963</v>
      </c>
      <c r="H23" s="65">
        <f t="shared" si="0"/>
        <v>-0.6361936184422774</v>
      </c>
    </row>
    <row r="24" spans="1:113" ht="20.1" customHeight="1">
      <c r="A24" s="58" t="s">
        <v>72</v>
      </c>
      <c r="B24" s="5">
        <v>1080</v>
      </c>
      <c r="C24" s="19">
        <v>-107497601.17236</v>
      </c>
      <c r="D24" s="19">
        <v>-85382514.61526</v>
      </c>
      <c r="E24" s="19">
        <v>-60091524.567134336</v>
      </c>
      <c r="F24" s="19">
        <v>-85382514.61526</v>
      </c>
      <c r="G24" s="19">
        <f aca="true" t="shared" si="2" ref="G24:G31">F24-E24</f>
        <v>-25290990.04812567</v>
      </c>
      <c r="H24" s="65">
        <f t="shared" si="0"/>
        <v>42.08744948694144</v>
      </c>
      <c r="BM24" s="32"/>
      <c r="BN24" s="32"/>
      <c r="BO24" s="32"/>
      <c r="BP24" s="32"/>
      <c r="DI24" s="32"/>
    </row>
    <row r="25" spans="1:8" s="2" customFormat="1" ht="20.1" customHeight="1">
      <c r="A25" s="57" t="s">
        <v>47</v>
      </c>
      <c r="B25" s="5">
        <v>1081</v>
      </c>
      <c r="C25" s="19">
        <v>-9917381.192450002</v>
      </c>
      <c r="D25" s="19">
        <v>-11532192.319939999</v>
      </c>
      <c r="E25" s="19">
        <v>-5081929.392309999</v>
      </c>
      <c r="F25" s="19">
        <v>-11531615.319939999</v>
      </c>
      <c r="G25" s="19">
        <f t="shared" si="2"/>
        <v>-6449685.92763</v>
      </c>
      <c r="H25" s="65">
        <f t="shared" si="0"/>
        <v>126.91411921995015</v>
      </c>
    </row>
    <row r="26" spans="1:8" s="2" customFormat="1" ht="20.1" customHeight="1">
      <c r="A26" s="57" t="s">
        <v>74</v>
      </c>
      <c r="B26" s="5">
        <v>1082</v>
      </c>
      <c r="C26" s="19">
        <v>-283324.99462</v>
      </c>
      <c r="D26" s="19">
        <v>-227289.4</v>
      </c>
      <c r="E26" s="19">
        <v>-185362.80468</v>
      </c>
      <c r="F26" s="19">
        <v>-227289.4</v>
      </c>
      <c r="G26" s="19">
        <f t="shared" si="2"/>
        <v>-41926.59531999999</v>
      </c>
      <c r="H26" s="65">
        <f t="shared" si="0"/>
        <v>22.61866688539793</v>
      </c>
    </row>
    <row r="27" spans="1:8" s="2" customFormat="1" ht="20.1" customHeight="1">
      <c r="A27" s="6" t="s">
        <v>3</v>
      </c>
      <c r="B27" s="4">
        <v>1100</v>
      </c>
      <c r="C27" s="25">
        <f>SUM(C13,C14,C20,C21,C24)</f>
        <v>104336175.70994866</v>
      </c>
      <c r="D27" s="25">
        <f>SUM(D13,D14,D20,D21,D24)</f>
        <v>59086903.26587695</v>
      </c>
      <c r="E27" s="25">
        <f>SUM(E13,E14,E20,E21,E24)</f>
        <v>68713353.00857021</v>
      </c>
      <c r="F27" s="25">
        <f>SUM(F13,F14,F20,F21,F24)</f>
        <v>59086903.261126935</v>
      </c>
      <c r="G27" s="26">
        <f t="shared" si="2"/>
        <v>-9626449.747443274</v>
      </c>
      <c r="H27" s="66">
        <f t="shared" si="0"/>
        <v>-14.009576488346625</v>
      </c>
    </row>
    <row r="28" spans="1:8" ht="20.1" customHeight="1">
      <c r="A28" s="16" t="s">
        <v>29</v>
      </c>
      <c r="B28" s="4">
        <v>1310</v>
      </c>
      <c r="C28" s="28">
        <f>C27+C55-C22-C25-C23-C26</f>
        <v>178362746.73265865</v>
      </c>
      <c r="D28" s="28">
        <f>D27+D55-D22-D25-D23-D26</f>
        <v>133481631.67531696</v>
      </c>
      <c r="E28" s="28">
        <f>E27+E55-E22-E25-E23-E26</f>
        <v>145912572.10139436</v>
      </c>
      <c r="F28" s="28">
        <f>F27+F55-F22-F25-F23-F26</f>
        <v>133481015.67056695</v>
      </c>
      <c r="G28" s="19">
        <f t="shared" si="2"/>
        <v>-12431556.430827409</v>
      </c>
      <c r="H28" s="65">
        <f t="shared" si="0"/>
        <v>-8.519866555562288</v>
      </c>
    </row>
    <row r="29" spans="1:8" ht="20.1" customHeight="1">
      <c r="A29" s="16" t="s">
        <v>50</v>
      </c>
      <c r="B29" s="4">
        <v>5010</v>
      </c>
      <c r="C29" s="28">
        <f>(C28/C11)*100</f>
        <v>23.003118613487462</v>
      </c>
      <c r="D29" s="28">
        <f>(D28/D11)*100</f>
        <v>15.370087492627766</v>
      </c>
      <c r="E29" s="28">
        <f>(E28/E11)*100</f>
        <v>16.54585335092871</v>
      </c>
      <c r="F29" s="28">
        <f>(F28/F11)*100</f>
        <v>15.37001656116862</v>
      </c>
      <c r="G29" s="23">
        <f t="shared" si="2"/>
        <v>-1.1758367897600888</v>
      </c>
      <c r="H29" s="65">
        <f t="shared" si="0"/>
        <v>-7.106534578913639</v>
      </c>
    </row>
    <row r="30" spans="1:8" ht="20.1" customHeight="1">
      <c r="A30" s="57" t="s">
        <v>75</v>
      </c>
      <c r="B30" s="5">
        <v>1110</v>
      </c>
      <c r="C30" s="19">
        <v>1285551</v>
      </c>
      <c r="D30" s="19">
        <v>97051.1146</v>
      </c>
      <c r="E30" s="19">
        <v>11468645.440160742</v>
      </c>
      <c r="F30" s="19">
        <v>97051.1146</v>
      </c>
      <c r="G30" s="19">
        <f t="shared" si="2"/>
        <v>-11371594.325560741</v>
      </c>
      <c r="H30" s="65">
        <f t="shared" si="0"/>
        <v>-99.15377003233401</v>
      </c>
    </row>
    <row r="31" spans="1:8" ht="20.1" customHeight="1">
      <c r="A31" s="57" t="s">
        <v>76</v>
      </c>
      <c r="B31" s="5">
        <v>1120</v>
      </c>
      <c r="C31" s="19">
        <v>-274346.0274</v>
      </c>
      <c r="D31" s="19">
        <v>-201514.16164</v>
      </c>
      <c r="E31" s="19">
        <v>-21878073.353105113</v>
      </c>
      <c r="F31" s="19">
        <v>-201514.16164</v>
      </c>
      <c r="G31" s="19">
        <f t="shared" si="2"/>
        <v>21676559.191465113</v>
      </c>
      <c r="H31" s="65">
        <f t="shared" si="0"/>
        <v>-99.0789218118633</v>
      </c>
    </row>
    <row r="32" spans="1:116" ht="20.1" customHeight="1">
      <c r="A32" s="57" t="s">
        <v>77</v>
      </c>
      <c r="B32" s="5">
        <v>1130</v>
      </c>
      <c r="C32" s="19">
        <v>4547176.06867</v>
      </c>
      <c r="D32" s="19">
        <v>4353428.72192</v>
      </c>
      <c r="E32" s="19">
        <v>3725241.797029999</v>
      </c>
      <c r="F32" s="19">
        <v>4353428.72192</v>
      </c>
      <c r="G32" s="19">
        <f aca="true" t="shared" si="3" ref="G32:G48">F32-E32</f>
        <v>628186.9248900013</v>
      </c>
      <c r="H32" s="65">
        <f t="shared" si="0"/>
        <v>16.862983911294876</v>
      </c>
      <c r="DI32" s="33">
        <v>436.1</v>
      </c>
      <c r="DJ32" s="33">
        <v>222.8</v>
      </c>
      <c r="DK32" s="33">
        <v>111.3</v>
      </c>
      <c r="DL32" s="33">
        <v>111.4</v>
      </c>
    </row>
    <row r="33" spans="1:8" ht="20.1" customHeight="1">
      <c r="A33" s="57" t="s">
        <v>78</v>
      </c>
      <c r="B33" s="5">
        <v>1140</v>
      </c>
      <c r="C33" s="19">
        <v>-22960798.6</v>
      </c>
      <c r="D33" s="19">
        <v>-21308422.17435</v>
      </c>
      <c r="E33" s="19">
        <v>-19541823.737994466</v>
      </c>
      <c r="F33" s="19">
        <v>-21308422.17435</v>
      </c>
      <c r="G33" s="19">
        <f t="shared" si="3"/>
        <v>-1766598.436355535</v>
      </c>
      <c r="H33" s="65">
        <f t="shared" si="0"/>
        <v>9.040089911980957</v>
      </c>
    </row>
    <row r="34" spans="1:8" ht="20.1" customHeight="1">
      <c r="A34" s="57" t="s">
        <v>93</v>
      </c>
      <c r="B34" s="5">
        <v>1150</v>
      </c>
      <c r="C34" s="19">
        <v>10383423.58819</v>
      </c>
      <c r="D34" s="19">
        <v>10711814.54404</v>
      </c>
      <c r="E34" s="19">
        <v>6705809.232749746</v>
      </c>
      <c r="F34" s="19">
        <v>10711814.54404</v>
      </c>
      <c r="G34" s="19">
        <f t="shared" si="3"/>
        <v>4006005.311290254</v>
      </c>
      <c r="H34" s="65">
        <f t="shared" si="0"/>
        <v>59.739327085622676</v>
      </c>
    </row>
    <row r="35" spans="1:68" ht="20.1" customHeight="1">
      <c r="A35" s="57" t="s">
        <v>47</v>
      </c>
      <c r="B35" s="5">
        <v>1151</v>
      </c>
      <c r="C35" s="19">
        <v>6279979.14209</v>
      </c>
      <c r="D35" s="19">
        <v>8436455.729489999</v>
      </c>
      <c r="E35" s="19">
        <v>2483465.7211897452</v>
      </c>
      <c r="F35" s="19">
        <v>8436455.729489999</v>
      </c>
      <c r="G35" s="19">
        <f t="shared" si="3"/>
        <v>5952990.008300254</v>
      </c>
      <c r="H35" s="65">
        <f t="shared" si="0"/>
        <v>239.7049396537825</v>
      </c>
      <c r="BM35" s="32"/>
      <c r="BN35" s="32"/>
      <c r="BO35" s="32"/>
      <c r="BP35" s="32"/>
    </row>
    <row r="36" spans="1:68" ht="19.5" customHeight="1">
      <c r="A36" s="57" t="s">
        <v>94</v>
      </c>
      <c r="B36" s="5">
        <v>1160</v>
      </c>
      <c r="C36" s="19">
        <v>-17280397.692530002</v>
      </c>
      <c r="D36" s="19">
        <v>-11345999.4002</v>
      </c>
      <c r="E36" s="19">
        <v>-7525384.688395054</v>
      </c>
      <c r="F36" s="19">
        <v>-11345999.4002</v>
      </c>
      <c r="G36" s="19">
        <f t="shared" si="3"/>
        <v>-3820614.711804946</v>
      </c>
      <c r="H36" s="65">
        <f t="shared" si="0"/>
        <v>50.769693112124116</v>
      </c>
      <c r="BM36" s="32"/>
      <c r="BN36" s="32"/>
      <c r="BO36" s="32"/>
      <c r="BP36" s="32"/>
    </row>
    <row r="37" spans="1:8" ht="19.5" customHeight="1">
      <c r="A37" s="57" t="s">
        <v>47</v>
      </c>
      <c r="B37" s="5">
        <v>1161</v>
      </c>
      <c r="C37" s="19">
        <v>-10398637.653439999</v>
      </c>
      <c r="D37" s="19">
        <v>-7500938.110509999</v>
      </c>
      <c r="E37" s="19">
        <v>-4417305.568576143</v>
      </c>
      <c r="F37" s="19">
        <v>-7500938.110509999</v>
      </c>
      <c r="G37" s="19">
        <f t="shared" si="3"/>
        <v>-3083632.541933856</v>
      </c>
      <c r="H37" s="65">
        <f t="shared" si="0"/>
        <v>69.80799707111552</v>
      </c>
    </row>
    <row r="38" spans="1:68" ht="20.1" customHeight="1">
      <c r="A38" s="16" t="s">
        <v>23</v>
      </c>
      <c r="B38" s="4">
        <v>1170</v>
      </c>
      <c r="C38" s="25">
        <f>SUM(C27,C30:C34,C36)</f>
        <v>80036784.04687865</v>
      </c>
      <c r="D38" s="25">
        <f>SUM(D27,D30:D34,D36)</f>
        <v>41393261.910246946</v>
      </c>
      <c r="E38" s="25">
        <f>SUM(E27,E30:E34,E36)</f>
        <v>41667767.699016064</v>
      </c>
      <c r="F38" s="25">
        <f>SUM(F27,F30:F34,F36)</f>
        <v>41393261.90549693</v>
      </c>
      <c r="G38" s="26">
        <f t="shared" si="3"/>
        <v>-274505.79351913184</v>
      </c>
      <c r="H38" s="66">
        <f t="shared" si="0"/>
        <v>-0.6587964958958281</v>
      </c>
      <c r="BM38" s="32"/>
      <c r="BN38" s="32"/>
      <c r="BO38" s="32"/>
      <c r="BP38" s="32"/>
    </row>
    <row r="39" spans="1:116" ht="19.5" customHeight="1">
      <c r="A39" s="57" t="s">
        <v>27</v>
      </c>
      <c r="B39" s="4">
        <v>1180</v>
      </c>
      <c r="C39" s="19">
        <v>-25550357.339999996</v>
      </c>
      <c r="D39" s="19">
        <v>-17989001.143999998</v>
      </c>
      <c r="E39" s="19">
        <v>-19676823.93901532</v>
      </c>
      <c r="F39" s="19">
        <v>-17989001.143999998</v>
      </c>
      <c r="G39" s="19">
        <f t="shared" si="3"/>
        <v>1687822.795015324</v>
      </c>
      <c r="H39" s="65">
        <f t="shared" si="0"/>
        <v>-8.577719657635896</v>
      </c>
      <c r="BM39" s="32"/>
      <c r="BN39" s="32"/>
      <c r="BO39" s="32"/>
      <c r="BP39" s="32"/>
      <c r="DK39" s="34"/>
      <c r="DL39" s="34"/>
    </row>
    <row r="40" spans="1:8" s="2" customFormat="1" ht="20.1" customHeight="1">
      <c r="A40" s="57" t="s">
        <v>95</v>
      </c>
      <c r="B40" s="4">
        <v>1181</v>
      </c>
      <c r="C40" s="19">
        <v>4518833.00213</v>
      </c>
      <c r="D40" s="19">
        <v>4153479.87</v>
      </c>
      <c r="E40" s="19">
        <v>5316474.397</v>
      </c>
      <c r="F40" s="19">
        <v>4153479.87</v>
      </c>
      <c r="G40" s="19">
        <f t="shared" si="3"/>
        <v>-1162994.5269999998</v>
      </c>
      <c r="H40" s="65">
        <f t="shared" si="0"/>
        <v>-21.87529629892056</v>
      </c>
    </row>
    <row r="41" spans="1:114" ht="18.75" customHeight="1">
      <c r="A41" s="57" t="s">
        <v>28</v>
      </c>
      <c r="B41" s="5">
        <v>1190</v>
      </c>
      <c r="C41" s="19">
        <v>0</v>
      </c>
      <c r="D41" s="19">
        <v>0</v>
      </c>
      <c r="E41" s="19">
        <v>0</v>
      </c>
      <c r="F41" s="19">
        <v>0</v>
      </c>
      <c r="G41" s="19">
        <f t="shared" si="3"/>
        <v>0</v>
      </c>
      <c r="H41" s="67" t="e">
        <f t="shared" si="0"/>
        <v>#DIV/0!</v>
      </c>
      <c r="BM41" s="32"/>
      <c r="BN41" s="32"/>
      <c r="BO41" s="32"/>
      <c r="BP41" s="32"/>
      <c r="DI41" s="34"/>
      <c r="DJ41" s="34"/>
    </row>
    <row r="42" spans="1:8" s="2" customFormat="1" ht="20.1" customHeight="1">
      <c r="A42" s="57" t="s">
        <v>96</v>
      </c>
      <c r="B42" s="3">
        <v>1191</v>
      </c>
      <c r="C42" s="19">
        <v>0</v>
      </c>
      <c r="D42" s="19">
        <v>0</v>
      </c>
      <c r="E42" s="19">
        <v>0</v>
      </c>
      <c r="F42" s="19">
        <v>0</v>
      </c>
      <c r="G42" s="19">
        <f t="shared" si="3"/>
        <v>0</v>
      </c>
      <c r="H42" s="59" t="e">
        <f>(F42/E42)*100</f>
        <v>#DIV/0!</v>
      </c>
    </row>
    <row r="43" spans="1:8" ht="20.1" customHeight="1">
      <c r="A43" s="6" t="s">
        <v>159</v>
      </c>
      <c r="B43" s="4">
        <v>1200</v>
      </c>
      <c r="C43" s="25">
        <f>SUM(C38:C42)</f>
        <v>59005259.70900866</v>
      </c>
      <c r="D43" s="25">
        <f>SUM(D38:D42)</f>
        <v>27557740.63624695</v>
      </c>
      <c r="E43" s="25">
        <f>SUM(E38:E42)</f>
        <v>27307418.157000743</v>
      </c>
      <c r="F43" s="25">
        <f>SUM(F38:F42)</f>
        <v>27557740.631496936</v>
      </c>
      <c r="G43" s="26">
        <f t="shared" si="3"/>
        <v>250322.47449619323</v>
      </c>
      <c r="H43" s="66">
        <f t="shared" si="0"/>
        <v>0.9166830531432737</v>
      </c>
    </row>
    <row r="44" spans="1:8" ht="20.1" customHeight="1">
      <c r="A44" s="22" t="s">
        <v>10</v>
      </c>
      <c r="B44" s="3">
        <v>1201</v>
      </c>
      <c r="C44" s="19">
        <v>94730156.80787864</v>
      </c>
      <c r="D44" s="19">
        <v>70188762.63119705</v>
      </c>
      <c r="E44" s="19">
        <v>66115199.97497049</v>
      </c>
      <c r="F44" s="19">
        <v>70188762.62644705</v>
      </c>
      <c r="G44" s="19">
        <f t="shared" si="3"/>
        <v>4073562.651476562</v>
      </c>
      <c r="H44" s="65">
        <f t="shared" si="0"/>
        <v>6.161310338649372</v>
      </c>
    </row>
    <row r="45" spans="1:8" ht="20.1" customHeight="1">
      <c r="A45" s="22" t="s">
        <v>11</v>
      </c>
      <c r="B45" s="3">
        <v>1202</v>
      </c>
      <c r="C45" s="19">
        <v>-35724897.098869994</v>
      </c>
      <c r="D45" s="19">
        <v>-42631021.99495002</v>
      </c>
      <c r="E45" s="19">
        <v>-38807781.867923185</v>
      </c>
      <c r="F45" s="19">
        <v>-42631021.99495002</v>
      </c>
      <c r="G45" s="19">
        <f>F45-E45</f>
        <v>-3823240.1270268336</v>
      </c>
      <c r="H45" s="65">
        <f t="shared" si="0"/>
        <v>9.85173576794132</v>
      </c>
    </row>
    <row r="46" spans="1:8" s="2" customFormat="1" ht="20.1" customHeight="1">
      <c r="A46" s="6" t="s">
        <v>98</v>
      </c>
      <c r="B46" s="5">
        <v>1210</v>
      </c>
      <c r="C46" s="25">
        <f>SUM(C11,C21,C30,C32,C34,C40,C41)</f>
        <v>907180569.7524865</v>
      </c>
      <c r="D46" s="25">
        <f>SUM(D11,D21,D30,D32,D34,D40,D41)</f>
        <v>937998202.3269255</v>
      </c>
      <c r="E46" s="25">
        <f>SUM(E11,E21,E30,E32,E34,E40,E41)</f>
        <v>947187661.9648273</v>
      </c>
      <c r="F46" s="25">
        <f>SUM(F11,F21,F30,F32,F34,F40,F41)</f>
        <v>937998202.3269255</v>
      </c>
      <c r="G46" s="26">
        <f>F46-E46</f>
        <v>-9189459.637901783</v>
      </c>
      <c r="H46" s="66">
        <f t="shared" si="0"/>
        <v>-0.9701836295923982</v>
      </c>
    </row>
    <row r="47" spans="1:8" s="2" customFormat="1" ht="20.1" customHeight="1">
      <c r="A47" s="6" t="s">
        <v>97</v>
      </c>
      <c r="B47" s="5">
        <v>1220</v>
      </c>
      <c r="C47" s="25">
        <f>SUM(C12,C14,C20,C24,C31,C33,C36,C39,C42)</f>
        <v>-848175310.0434779</v>
      </c>
      <c r="D47" s="25">
        <f>SUM(D12,D14,D20,D24,D31,D33,D36,D39,D42)</f>
        <v>-910440461.6906788</v>
      </c>
      <c r="E47" s="25">
        <f>SUM(E12,E14,E20,E24,E31,E33,E36,E39,E42)</f>
        <v>-919880243.8078265</v>
      </c>
      <c r="F47" s="25">
        <f>SUM(F12,F14,F20,F24,F31,F33,F36,F39,F42)</f>
        <v>-910440461.6954288</v>
      </c>
      <c r="G47" s="26">
        <f t="shared" si="3"/>
        <v>9439782.11239767</v>
      </c>
      <c r="H47" s="66">
        <f t="shared" si="0"/>
        <v>-1.0261968528992327</v>
      </c>
    </row>
    <row r="48" spans="1:8" s="2" customFormat="1" ht="20.1" customHeight="1">
      <c r="A48" s="57" t="s">
        <v>56</v>
      </c>
      <c r="B48" s="5">
        <v>1230</v>
      </c>
      <c r="C48" s="19">
        <v>4671</v>
      </c>
      <c r="D48" s="19">
        <v>1888</v>
      </c>
      <c r="E48" s="19">
        <v>3248</v>
      </c>
      <c r="F48" s="19">
        <v>1888</v>
      </c>
      <c r="G48" s="26">
        <f t="shared" si="3"/>
        <v>-1360</v>
      </c>
      <c r="H48" s="60">
        <f>(F48/E48)*100</f>
        <v>58.128078817733986</v>
      </c>
    </row>
    <row r="49" spans="1:122" ht="20.1" customHeight="1">
      <c r="A49" s="6" t="s">
        <v>52</v>
      </c>
      <c r="B49" s="5"/>
      <c r="C49" s="19"/>
      <c r="D49" s="19"/>
      <c r="E49" s="19"/>
      <c r="F49" s="19"/>
      <c r="G49" s="19"/>
      <c r="H49" s="31"/>
      <c r="DI49" s="1">
        <v>354.7</v>
      </c>
      <c r="DJ49" s="1">
        <v>448.2</v>
      </c>
      <c r="DK49" s="1">
        <v>259.8</v>
      </c>
      <c r="DL49" s="1">
        <v>232.5</v>
      </c>
      <c r="DO49" s="35"/>
      <c r="DP49" s="35"/>
      <c r="DQ49" s="35"/>
      <c r="DR49" s="35"/>
    </row>
    <row r="50" spans="1:122" ht="20.1" customHeight="1">
      <c r="A50" s="57" t="s">
        <v>66</v>
      </c>
      <c r="B50" s="5">
        <v>1400</v>
      </c>
      <c r="C50" s="19">
        <v>233536089.50000003</v>
      </c>
      <c r="D50" s="19">
        <v>266418453.4</v>
      </c>
      <c r="E50" s="19">
        <v>275079994.0546936</v>
      </c>
      <c r="F50" s="19">
        <v>266418453.4</v>
      </c>
      <c r="G50" s="19">
        <f aca="true" t="shared" si="4" ref="G50:G57">F50-E50</f>
        <v>-8661540.654693574</v>
      </c>
      <c r="H50" s="65">
        <f aca="true" t="shared" si="5" ref="H50:H57">F50/E50*100-100</f>
        <v>-3.1487352195345153</v>
      </c>
      <c r="DI50" s="1">
        <v>447.2</v>
      </c>
      <c r="DJ50" s="1">
        <v>409.1</v>
      </c>
      <c r="DK50" s="1">
        <v>226.5</v>
      </c>
      <c r="DL50" s="1">
        <v>216.1</v>
      </c>
      <c r="DO50" s="35"/>
      <c r="DP50" s="35"/>
      <c r="DQ50" s="35"/>
      <c r="DR50" s="35"/>
    </row>
    <row r="51" spans="1:122" ht="20.1" customHeight="1">
      <c r="A51" s="57" t="s">
        <v>67</v>
      </c>
      <c r="B51" s="10">
        <v>1401</v>
      </c>
      <c r="C51" s="19">
        <v>179485251.715827</v>
      </c>
      <c r="D51" s="19">
        <v>196976314.66280583</v>
      </c>
      <c r="E51" s="19">
        <v>201102812.96640155</v>
      </c>
      <c r="F51" s="19">
        <v>196976314.66280583</v>
      </c>
      <c r="G51" s="19">
        <f t="shared" si="4"/>
        <v>-4126498.3035957217</v>
      </c>
      <c r="H51" s="65">
        <f t="shared" si="5"/>
        <v>-2.0519346511006518</v>
      </c>
      <c r="DI51" s="1">
        <v>153.4</v>
      </c>
      <c r="DJ51" s="1">
        <v>148.9</v>
      </c>
      <c r="DK51" s="1">
        <v>78.5</v>
      </c>
      <c r="DL51" s="1">
        <v>79.7</v>
      </c>
      <c r="DO51" s="35"/>
      <c r="DP51" s="35"/>
      <c r="DQ51" s="35"/>
      <c r="DR51" s="35"/>
    </row>
    <row r="52" spans="1:122" ht="20.1" customHeight="1">
      <c r="A52" s="57" t="s">
        <v>13</v>
      </c>
      <c r="B52" s="10">
        <v>1402</v>
      </c>
      <c r="C52" s="19">
        <v>49675989.884173036</v>
      </c>
      <c r="D52" s="19">
        <v>59453138.83719419</v>
      </c>
      <c r="E52" s="19">
        <v>60844367.42587398</v>
      </c>
      <c r="F52" s="19">
        <v>59453138.83719419</v>
      </c>
      <c r="G52" s="19">
        <f t="shared" si="4"/>
        <v>-1391228.5886797905</v>
      </c>
      <c r="H52" s="65">
        <f t="shared" si="5"/>
        <v>-2.28653636735514</v>
      </c>
      <c r="DI52" s="1">
        <v>441.2</v>
      </c>
      <c r="DJ52" s="1">
        <v>227.7</v>
      </c>
      <c r="DK52" s="1">
        <v>113.9</v>
      </c>
      <c r="DL52" s="1">
        <v>113.9</v>
      </c>
      <c r="DO52" s="35"/>
      <c r="DP52" s="35"/>
      <c r="DQ52" s="35"/>
      <c r="DR52" s="35"/>
    </row>
    <row r="53" spans="1:122" ht="20.1" customHeight="1">
      <c r="A53" s="57" t="s">
        <v>4</v>
      </c>
      <c r="B53" s="7">
        <v>1410</v>
      </c>
      <c r="C53" s="19">
        <v>91453918</v>
      </c>
      <c r="D53" s="19">
        <v>113611393.03</v>
      </c>
      <c r="E53" s="19">
        <v>107681896.32216078</v>
      </c>
      <c r="F53" s="19">
        <v>113611393.03</v>
      </c>
      <c r="G53" s="19">
        <f t="shared" si="4"/>
        <v>5929496.707839221</v>
      </c>
      <c r="H53" s="65">
        <f t="shared" si="5"/>
        <v>5.506493580034515</v>
      </c>
      <c r="DI53" s="1">
        <v>141.5</v>
      </c>
      <c r="DJ53" s="1">
        <v>207.1</v>
      </c>
      <c r="DK53" s="1">
        <v>89</v>
      </c>
      <c r="DL53" s="1">
        <v>90.1</v>
      </c>
      <c r="DO53" s="35"/>
      <c r="DP53" s="35"/>
      <c r="DQ53" s="35"/>
      <c r="DR53" s="35"/>
    </row>
    <row r="54" spans="1:8" ht="20.1" customHeight="1">
      <c r="A54" s="57" t="s">
        <v>5</v>
      </c>
      <c r="B54" s="7">
        <v>1420</v>
      </c>
      <c r="C54" s="19">
        <v>19313356.154570002</v>
      </c>
      <c r="D54" s="19">
        <v>23946372.200000003</v>
      </c>
      <c r="E54" s="19">
        <v>22924523.85586894</v>
      </c>
      <c r="F54" s="19">
        <v>23946372.200000003</v>
      </c>
      <c r="G54" s="19">
        <f t="shared" si="4"/>
        <v>1021848.3441310637</v>
      </c>
      <c r="H54" s="65">
        <f t="shared" si="5"/>
        <v>4.457446316249047</v>
      </c>
    </row>
    <row r="55" spans="1:98" ht="20.1" customHeight="1">
      <c r="A55" s="57" t="s">
        <v>6</v>
      </c>
      <c r="B55" s="7">
        <v>1430</v>
      </c>
      <c r="C55" s="19">
        <v>71657026.78999999</v>
      </c>
      <c r="D55" s="19">
        <v>74678542.87</v>
      </c>
      <c r="E55" s="19">
        <v>77318921.04073416</v>
      </c>
      <c r="F55" s="19">
        <v>74678542.87</v>
      </c>
      <c r="G55" s="19">
        <f t="shared" si="4"/>
        <v>-2640378.170734152</v>
      </c>
      <c r="H55" s="65">
        <f t="shared" si="5"/>
        <v>-3.4149185415341208</v>
      </c>
      <c r="CQ55" s="1">
        <f>CQ42+CQ41-CQ40</f>
        <v>0</v>
      </c>
      <c r="CR55" s="1">
        <f>CR42+CR41-CR40</f>
        <v>0</v>
      </c>
      <c r="CS55" s="1">
        <f>CS42+CS41-CS40</f>
        <v>0</v>
      </c>
      <c r="CT55" s="1">
        <f>CT42+CT41-CT40</f>
        <v>0</v>
      </c>
    </row>
    <row r="56" spans="1:8" ht="20.1" customHeight="1">
      <c r="A56" s="57" t="s">
        <v>14</v>
      </c>
      <c r="B56" s="7">
        <v>1440</v>
      </c>
      <c r="C56" s="19">
        <v>176609180.93392998</v>
      </c>
      <c r="D56" s="19">
        <v>164347544.25</v>
      </c>
      <c r="E56" s="19">
        <v>153488565.11656952</v>
      </c>
      <c r="F56" s="19">
        <v>164347544.25</v>
      </c>
      <c r="G56" s="19">
        <f t="shared" si="4"/>
        <v>10858979.133430481</v>
      </c>
      <c r="H56" s="65">
        <f t="shared" si="5"/>
        <v>7.074780538330955</v>
      </c>
    </row>
    <row r="57" spans="1:8" ht="20.1" customHeight="1">
      <c r="A57" s="6" t="s">
        <v>16</v>
      </c>
      <c r="B57" s="7">
        <v>1450</v>
      </c>
      <c r="C57" s="25">
        <f>SUM(C50,C53,C54,C55,C56)</f>
        <v>592569571.3785</v>
      </c>
      <c r="D57" s="25">
        <f>SUM(D50,D53,D54,D55,D56)</f>
        <v>643002305.75</v>
      </c>
      <c r="E57" s="25">
        <f>SUM(E50,E53,E54,E55,E56)</f>
        <v>636493900.390027</v>
      </c>
      <c r="F57" s="25">
        <f>SUM(F50,F53,F54,F55,F56)</f>
        <v>643002305.75</v>
      </c>
      <c r="G57" s="26">
        <f t="shared" si="4"/>
        <v>6508405.359972954</v>
      </c>
      <c r="H57" s="66">
        <f t="shared" si="5"/>
        <v>1.0225400991250382</v>
      </c>
    </row>
    <row r="58" spans="1:8" ht="12.75">
      <c r="A58" s="108" t="s">
        <v>33</v>
      </c>
      <c r="B58" s="109"/>
      <c r="C58" s="109"/>
      <c r="D58" s="109"/>
      <c r="E58" s="109"/>
      <c r="F58" s="109"/>
      <c r="G58" s="109"/>
      <c r="H58" s="109"/>
    </row>
    <row r="59" spans="1:8" ht="12.75">
      <c r="A59" s="114" t="s">
        <v>31</v>
      </c>
      <c r="B59" s="115"/>
      <c r="C59" s="115"/>
      <c r="D59" s="115"/>
      <c r="E59" s="115"/>
      <c r="F59" s="115"/>
      <c r="G59" s="115"/>
      <c r="H59" s="115"/>
    </row>
    <row r="60" spans="1:8" ht="32.25" customHeight="1">
      <c r="A60" s="11" t="s">
        <v>17</v>
      </c>
      <c r="B60" s="3">
        <v>2000</v>
      </c>
      <c r="C60" s="19">
        <v>-116283024.71851999</v>
      </c>
      <c r="D60" s="19">
        <v>-149376726.455</v>
      </c>
      <c r="E60" s="19">
        <v>-113628503.48869279</v>
      </c>
      <c r="F60" s="19">
        <v>-149376726.45</v>
      </c>
      <c r="G60" s="19">
        <f aca="true" t="shared" si="6" ref="G60:G70">F60-E60</f>
        <v>-35748222.9613072</v>
      </c>
      <c r="H60" s="65">
        <f aca="true" t="shared" si="7" ref="H60:H105">F60/E60*100-100</f>
        <v>31.46061231446609</v>
      </c>
    </row>
    <row r="61" spans="1:8" ht="36.75" customHeight="1">
      <c r="A61" s="11" t="s">
        <v>99</v>
      </c>
      <c r="B61" s="3">
        <v>2010</v>
      </c>
      <c r="C61" s="24">
        <f>SUM(C62:C63)</f>
        <v>-42973993.2</v>
      </c>
      <c r="D61" s="24">
        <f>SUM(D62:D63)</f>
        <v>-18314148.950000003</v>
      </c>
      <c r="E61" s="24">
        <f>SUM(E62:E63)</f>
        <v>-17074830.69441151</v>
      </c>
      <c r="F61" s="24">
        <f>SUM(F62:F63)</f>
        <v>-18314148.950000003</v>
      </c>
      <c r="G61" s="19">
        <f t="shared" si="6"/>
        <v>-1239318.2555884942</v>
      </c>
      <c r="H61" s="65">
        <f t="shared" si="7"/>
        <v>7.258158383931246</v>
      </c>
    </row>
    <row r="62" spans="1:8" ht="39" customHeight="1">
      <c r="A62" s="57" t="s">
        <v>41</v>
      </c>
      <c r="B62" s="3">
        <v>2011</v>
      </c>
      <c r="C62" s="19">
        <v>-7458266.600000001</v>
      </c>
      <c r="D62" s="19">
        <v>-9171882</v>
      </c>
      <c r="E62" s="19">
        <v>-6344523.997857678</v>
      </c>
      <c r="F62" s="19">
        <v>-9171882</v>
      </c>
      <c r="G62" s="19">
        <f t="shared" si="6"/>
        <v>-2827358.0021423222</v>
      </c>
      <c r="H62" s="65">
        <f t="shared" si="7"/>
        <v>44.56375297968802</v>
      </c>
    </row>
    <row r="63" spans="1:8" ht="41.25" customHeight="1">
      <c r="A63" s="57" t="s">
        <v>42</v>
      </c>
      <c r="B63" s="3">
        <v>2012</v>
      </c>
      <c r="C63" s="19">
        <v>-35515726.6</v>
      </c>
      <c r="D63" s="19">
        <v>-9142266.950000001</v>
      </c>
      <c r="E63" s="19">
        <v>-10730306.69655383</v>
      </c>
      <c r="F63" s="19">
        <v>-9142266.950000001</v>
      </c>
      <c r="G63" s="19">
        <f t="shared" si="6"/>
        <v>1588039.746553829</v>
      </c>
      <c r="H63" s="65">
        <f t="shared" si="7"/>
        <v>-14.799574620395958</v>
      </c>
    </row>
    <row r="64" spans="1:8" ht="12.75">
      <c r="A64" s="22" t="s">
        <v>38</v>
      </c>
      <c r="B64" s="3" t="s">
        <v>48</v>
      </c>
      <c r="C64" s="19">
        <v>-1314085</v>
      </c>
      <c r="D64" s="19">
        <v>-2124517.4499999997</v>
      </c>
      <c r="E64" s="19">
        <v>-1054205.4000000001</v>
      </c>
      <c r="F64" s="19">
        <v>-2124517.4499999997</v>
      </c>
      <c r="G64" s="19">
        <f t="shared" si="6"/>
        <v>-1070312.0499999996</v>
      </c>
      <c r="H64" s="65">
        <f t="shared" si="7"/>
        <v>101.52784741948767</v>
      </c>
    </row>
    <row r="65" spans="1:8" ht="12.75">
      <c r="A65" s="57" t="s">
        <v>39</v>
      </c>
      <c r="B65" s="3">
        <v>2020</v>
      </c>
      <c r="C65" s="19">
        <v>851434.7</v>
      </c>
      <c r="D65" s="19">
        <v>332149.9</v>
      </c>
      <c r="E65" s="19">
        <v>46075.7</v>
      </c>
      <c r="F65" s="19">
        <v>332149.9</v>
      </c>
      <c r="G65" s="19">
        <f t="shared" si="6"/>
        <v>286074.2</v>
      </c>
      <c r="H65" s="65">
        <f t="shared" si="7"/>
        <v>620.8786844258472</v>
      </c>
    </row>
    <row r="66" spans="1:8" ht="12.75">
      <c r="A66" s="11" t="s">
        <v>21</v>
      </c>
      <c r="B66" s="3">
        <v>2030</v>
      </c>
      <c r="C66" s="19">
        <v>-5804729.3</v>
      </c>
      <c r="D66" s="19">
        <v>-4385369.1</v>
      </c>
      <c r="E66" s="19">
        <v>-5131941.95</v>
      </c>
      <c r="F66" s="19">
        <v>-4385369.1</v>
      </c>
      <c r="G66" s="19">
        <f t="shared" si="6"/>
        <v>746572.8500000006</v>
      </c>
      <c r="H66" s="65">
        <f t="shared" si="7"/>
        <v>-14.547570048020532</v>
      </c>
    </row>
    <row r="67" spans="1:98" ht="12.75">
      <c r="A67" s="11" t="s">
        <v>12</v>
      </c>
      <c r="B67" s="3">
        <v>2040</v>
      </c>
      <c r="C67" s="19">
        <v>-197539.3</v>
      </c>
      <c r="D67" s="19">
        <v>-763446.7000000001</v>
      </c>
      <c r="E67" s="19">
        <v>-481078.7</v>
      </c>
      <c r="F67" s="19">
        <v>-763446.7000000001</v>
      </c>
      <c r="G67" s="19">
        <f t="shared" si="6"/>
        <v>-282368.00000000006</v>
      </c>
      <c r="H67" s="65">
        <f t="shared" si="7"/>
        <v>58.694762416211745</v>
      </c>
      <c r="BN67" s="36"/>
      <c r="CQ67" s="1">
        <f>SUM(CQ57,CQ58,CQ62,CQ63,CQ64,CQ65,CQ66)+CQ40</f>
        <v>0</v>
      </c>
      <c r="CR67" s="1">
        <f>SUM(CR57,CR58,CR62,CR63,CR64,CR65,CR66)+CR40</f>
        <v>0</v>
      </c>
      <c r="CS67" s="1">
        <f>SUM(CS57,CS58,CS62,CS63,CS64,CS65,CS66)+CS40</f>
        <v>0</v>
      </c>
      <c r="CT67" s="1">
        <f>SUM(CT57,CT58,CT62,CT63,CT64,CT65,CT66)+CT40</f>
        <v>0</v>
      </c>
    </row>
    <row r="68" spans="1:8" ht="12.75">
      <c r="A68" s="11" t="s">
        <v>84</v>
      </c>
      <c r="B68" s="3">
        <v>2050</v>
      </c>
      <c r="C68" s="19">
        <v>-306774.89999999997</v>
      </c>
      <c r="D68" s="19">
        <v>-3727855.9</v>
      </c>
      <c r="E68" s="19">
        <v>-2596579.091306062</v>
      </c>
      <c r="F68" s="19">
        <v>-3727855.9</v>
      </c>
      <c r="G68" s="19">
        <f t="shared" si="6"/>
        <v>-1131276.808693938</v>
      </c>
      <c r="H68" s="65">
        <f t="shared" si="7"/>
        <v>43.5679703530584</v>
      </c>
    </row>
    <row r="69" spans="1:8" ht="12.75">
      <c r="A69" s="11" t="s">
        <v>85</v>
      </c>
      <c r="B69" s="3">
        <v>2060</v>
      </c>
      <c r="C69" s="19">
        <v>-12263584.3</v>
      </c>
      <c r="D69" s="19">
        <v>-43862042.725627705</v>
      </c>
      <c r="E69" s="19">
        <v>-42158678.71315436</v>
      </c>
      <c r="F69" s="19">
        <v>-43862042.725627705</v>
      </c>
      <c r="G69" s="19">
        <f t="shared" si="6"/>
        <v>-1703364.0124733448</v>
      </c>
      <c r="H69" s="65">
        <f t="shared" si="7"/>
        <v>4.040363845515543</v>
      </c>
    </row>
    <row r="70" spans="1:8" ht="36" customHeight="1">
      <c r="A70" s="11" t="s">
        <v>18</v>
      </c>
      <c r="B70" s="3">
        <v>2070</v>
      </c>
      <c r="C70" s="24">
        <f>SUM(C60,C61,C65,C66,C67,C68,C69)+C43</f>
        <v>-117972951.30951136</v>
      </c>
      <c r="D70" s="24">
        <f>SUM(D60,D61,D65,D66,D67,D68,D69)+D43</f>
        <v>-192539699.29438075</v>
      </c>
      <c r="E70" s="24">
        <f>SUM(E60,E61,E65,E66,E67,E68,E69)+E43</f>
        <v>-153718118.78056398</v>
      </c>
      <c r="F70" s="24">
        <f>SUM(F60,F61,F65,F66,F67,F68,F69)+F43</f>
        <v>-192539699.2941307</v>
      </c>
      <c r="G70" s="19">
        <f t="shared" si="6"/>
        <v>-38821580.51356673</v>
      </c>
      <c r="H70" s="65">
        <f t="shared" si="7"/>
        <v>25.25504528778771</v>
      </c>
    </row>
    <row r="71" spans="1:8" ht="21" customHeight="1">
      <c r="A71" s="114" t="s">
        <v>100</v>
      </c>
      <c r="B71" s="116"/>
      <c r="C71" s="116"/>
      <c r="D71" s="116"/>
      <c r="E71" s="116"/>
      <c r="F71" s="116"/>
      <c r="G71" s="116"/>
      <c r="H71" s="116"/>
    </row>
    <row r="72" spans="1:8" s="2" customFormat="1" ht="41.25" customHeight="1">
      <c r="A72" s="61" t="s">
        <v>101</v>
      </c>
      <c r="B72" s="63">
        <v>2110</v>
      </c>
      <c r="C72" s="26">
        <v>130878454.45484804</v>
      </c>
      <c r="D72" s="26">
        <v>137676046.45686</v>
      </c>
      <c r="E72" s="26">
        <v>126737460.89627984</v>
      </c>
      <c r="F72" s="26">
        <v>137676046.45686</v>
      </c>
      <c r="G72" s="26">
        <f aca="true" t="shared" si="8" ref="G72:G83">F72-E72</f>
        <v>10938585.560580164</v>
      </c>
      <c r="H72" s="66">
        <f t="shared" si="7"/>
        <v>8.63090161600455</v>
      </c>
    </row>
    <row r="73" spans="1:8" s="2" customFormat="1" ht="12.75">
      <c r="A73" s="57" t="s">
        <v>102</v>
      </c>
      <c r="B73" s="3">
        <v>2111</v>
      </c>
      <c r="C73" s="19">
        <v>19719115.42209</v>
      </c>
      <c r="D73" s="19">
        <v>28581080.80994</v>
      </c>
      <c r="E73" s="19">
        <v>27682517.010802</v>
      </c>
      <c r="F73" s="19">
        <v>28581080.80994</v>
      </c>
      <c r="G73" s="19">
        <f t="shared" si="8"/>
        <v>898563.7991379984</v>
      </c>
      <c r="H73" s="65">
        <f t="shared" si="7"/>
        <v>3.2459613364903532</v>
      </c>
    </row>
    <row r="74" spans="1:8" s="2" customFormat="1" ht="27.75" customHeight="1">
      <c r="A74" s="57" t="s">
        <v>103</v>
      </c>
      <c r="B74" s="3">
        <v>2112</v>
      </c>
      <c r="C74" s="19">
        <v>59866114.10064</v>
      </c>
      <c r="D74" s="19">
        <v>66246992.20605</v>
      </c>
      <c r="E74" s="19">
        <v>61238914.02378121</v>
      </c>
      <c r="F74" s="19">
        <v>66246992.20605</v>
      </c>
      <c r="G74" s="19">
        <f t="shared" si="8"/>
        <v>5008078.182268791</v>
      </c>
      <c r="H74" s="65">
        <f t="shared" si="7"/>
        <v>8.177934344694577</v>
      </c>
    </row>
    <row r="75" spans="1:8" s="2" customFormat="1" ht="36.75" customHeight="1">
      <c r="A75" s="11" t="s">
        <v>104</v>
      </c>
      <c r="B75" s="4">
        <v>2113</v>
      </c>
      <c r="C75" s="19">
        <v>-5273441.9</v>
      </c>
      <c r="D75" s="19">
        <v>-4931432.4</v>
      </c>
      <c r="E75" s="19">
        <v>-10135098.100000001</v>
      </c>
      <c r="F75" s="19">
        <v>-4931432.4</v>
      </c>
      <c r="G75" s="19">
        <f t="shared" si="8"/>
        <v>5203665.700000001</v>
      </c>
      <c r="H75" s="65">
        <f t="shared" si="7"/>
        <v>-51.3430225209167</v>
      </c>
    </row>
    <row r="76" spans="1:8" s="2" customFormat="1" ht="12.75">
      <c r="A76" s="11" t="s">
        <v>105</v>
      </c>
      <c r="B76" s="4">
        <v>2114</v>
      </c>
      <c r="C76" s="19">
        <v>7150171.93453</v>
      </c>
      <c r="D76" s="19">
        <v>7884214.19931</v>
      </c>
      <c r="E76" s="19">
        <v>8113010.817583603</v>
      </c>
      <c r="F76" s="19">
        <v>7884214.19931</v>
      </c>
      <c r="G76" s="19">
        <f t="shared" si="8"/>
        <v>-228796.6182736028</v>
      </c>
      <c r="H76" s="65">
        <f t="shared" si="7"/>
        <v>-2.820119723958996</v>
      </c>
    </row>
    <row r="77" spans="1:8" s="2" customFormat="1" ht="37.5">
      <c r="A77" s="11" t="s">
        <v>106</v>
      </c>
      <c r="B77" s="4">
        <v>2115</v>
      </c>
      <c r="C77" s="19">
        <v>9112742.850000001</v>
      </c>
      <c r="D77" s="19">
        <v>6691415.300000001</v>
      </c>
      <c r="E77" s="19">
        <v>6956267.995586597</v>
      </c>
      <c r="F77" s="19">
        <v>6691415.300000001</v>
      </c>
      <c r="G77" s="19">
        <f t="shared" si="8"/>
        <v>-264852.6955865966</v>
      </c>
      <c r="H77" s="65">
        <f t="shared" si="7"/>
        <v>-3.8073963762556673</v>
      </c>
    </row>
    <row r="78" spans="1:8" s="2" customFormat="1" ht="12.75">
      <c r="A78" s="11" t="s">
        <v>107</v>
      </c>
      <c r="B78" s="4">
        <v>2116</v>
      </c>
      <c r="C78" s="19">
        <v>1115992.4100000001</v>
      </c>
      <c r="D78" s="19">
        <v>1422488.5</v>
      </c>
      <c r="E78" s="19">
        <v>1428814.3382608</v>
      </c>
      <c r="F78" s="19">
        <v>1422488.5</v>
      </c>
      <c r="G78" s="19">
        <f t="shared" si="8"/>
        <v>-6325.838260800112</v>
      </c>
      <c r="H78" s="65">
        <f t="shared" si="7"/>
        <v>-0.4427333972936083</v>
      </c>
    </row>
    <row r="79" spans="1:8" s="2" customFormat="1" ht="12.75">
      <c r="A79" s="11" t="s">
        <v>108</v>
      </c>
      <c r="B79" s="4">
        <v>2117</v>
      </c>
      <c r="C79" s="19">
        <v>28611858.525140002</v>
      </c>
      <c r="D79" s="19">
        <v>20322361.773060005</v>
      </c>
      <c r="E79" s="19">
        <v>19664878.559125878</v>
      </c>
      <c r="F79" s="19">
        <v>20322361.773060005</v>
      </c>
      <c r="G79" s="19">
        <f t="shared" si="8"/>
        <v>657483.2139341272</v>
      </c>
      <c r="H79" s="65">
        <f t="shared" si="7"/>
        <v>3.3434389739925905</v>
      </c>
    </row>
    <row r="80" spans="1:8" s="2" customFormat="1" ht="36.75" customHeight="1">
      <c r="A80" s="61" t="s">
        <v>109</v>
      </c>
      <c r="B80" s="68">
        <v>2120</v>
      </c>
      <c r="C80" s="26">
        <v>15392089.105082002</v>
      </c>
      <c r="D80" s="26">
        <v>18494268.756239995</v>
      </c>
      <c r="E80" s="26">
        <v>16766740.273223843</v>
      </c>
      <c r="F80" s="26">
        <v>18494268.756239995</v>
      </c>
      <c r="G80" s="26">
        <f t="shared" si="8"/>
        <v>1727528.483016152</v>
      </c>
      <c r="H80" s="66">
        <f t="shared" si="7"/>
        <v>10.30330556127825</v>
      </c>
    </row>
    <row r="81" spans="1:8" s="2" customFormat="1" ht="37.5">
      <c r="A81" s="61" t="s">
        <v>110</v>
      </c>
      <c r="B81" s="68">
        <v>2130</v>
      </c>
      <c r="C81" s="26">
        <v>35708384.15731</v>
      </c>
      <c r="D81" s="26">
        <v>57893922.14057999</v>
      </c>
      <c r="E81" s="26">
        <v>55381986.36784136</v>
      </c>
      <c r="F81" s="26">
        <v>57893922.14057999</v>
      </c>
      <c r="G81" s="26">
        <f t="shared" si="8"/>
        <v>2511935.772738628</v>
      </c>
      <c r="H81" s="66">
        <f t="shared" si="7"/>
        <v>4.535654889758931</v>
      </c>
    </row>
    <row r="82" spans="1:8" s="2" customFormat="1" ht="60.75" customHeight="1">
      <c r="A82" s="17" t="s">
        <v>111</v>
      </c>
      <c r="B82" s="4">
        <v>2131</v>
      </c>
      <c r="C82" s="19">
        <v>14938409</v>
      </c>
      <c r="D82" s="19">
        <v>31652627.65</v>
      </c>
      <c r="E82" s="19">
        <v>30942922.671754602</v>
      </c>
      <c r="F82" s="19">
        <v>31652627.65</v>
      </c>
      <c r="G82" s="19">
        <f t="shared" si="8"/>
        <v>709704.9782453962</v>
      </c>
      <c r="H82" s="65">
        <f t="shared" si="7"/>
        <v>2.293593872091563</v>
      </c>
    </row>
    <row r="83" spans="1:8" s="2" customFormat="1" ht="19.5" customHeight="1">
      <c r="A83" s="17" t="s">
        <v>112</v>
      </c>
      <c r="B83" s="4">
        <v>2133</v>
      </c>
      <c r="C83" s="19">
        <v>19784754.70339</v>
      </c>
      <c r="D83" s="19">
        <v>24496014.45092</v>
      </c>
      <c r="E83" s="19">
        <v>23298039.349966086</v>
      </c>
      <c r="F83" s="19">
        <v>24496014.45092</v>
      </c>
      <c r="G83" s="19">
        <f t="shared" si="8"/>
        <v>1197975.1009539142</v>
      </c>
      <c r="H83" s="65">
        <f t="shared" si="7"/>
        <v>5.141956724163819</v>
      </c>
    </row>
    <row r="84" spans="1:8" ht="12.75">
      <c r="A84" s="16" t="s">
        <v>61</v>
      </c>
      <c r="B84" s="52">
        <v>2200</v>
      </c>
      <c r="C84" s="26">
        <v>183962827.15087</v>
      </c>
      <c r="D84" s="26">
        <v>214207547.00892997</v>
      </c>
      <c r="E84" s="26">
        <v>199095749.80250505</v>
      </c>
      <c r="F84" s="26">
        <v>214207547.00892997</v>
      </c>
      <c r="G84" s="26">
        <f>F84-E84</f>
        <v>15111797.206424922</v>
      </c>
      <c r="H84" s="66">
        <f t="shared" si="7"/>
        <v>7.59021587422896</v>
      </c>
    </row>
    <row r="85" spans="1:8" ht="12.75">
      <c r="A85" s="108" t="s">
        <v>32</v>
      </c>
      <c r="B85" s="109"/>
      <c r="C85" s="109"/>
      <c r="D85" s="109"/>
      <c r="E85" s="109"/>
      <c r="F85" s="109"/>
      <c r="G85" s="109"/>
      <c r="H85" s="109"/>
    </row>
    <row r="86" spans="1:8" ht="25.5" customHeight="1">
      <c r="A86" s="16" t="s">
        <v>113</v>
      </c>
      <c r="B86" s="64">
        <v>3405</v>
      </c>
      <c r="C86" s="26">
        <v>91162275.30809</v>
      </c>
      <c r="D86" s="26">
        <v>93521109.07677002</v>
      </c>
      <c r="E86" s="26">
        <v>88587836.80091138</v>
      </c>
      <c r="F86" s="26">
        <v>93521109.07677002</v>
      </c>
      <c r="G86" s="26">
        <f aca="true" t="shared" si="9" ref="G86:G92">F86-E86</f>
        <v>4933272.275858641</v>
      </c>
      <c r="H86" s="66">
        <f t="shared" si="7"/>
        <v>5.568791895150866</v>
      </c>
    </row>
    <row r="87" spans="1:8" ht="20.1" customHeight="1">
      <c r="A87" s="17" t="s">
        <v>114</v>
      </c>
      <c r="B87" s="5">
        <v>3030</v>
      </c>
      <c r="C87" s="19">
        <v>11732659.8</v>
      </c>
      <c r="D87" s="19">
        <v>17422106.41073</v>
      </c>
      <c r="E87" s="19">
        <v>16229531.510729998</v>
      </c>
      <c r="F87" s="19">
        <v>17422106.41073</v>
      </c>
      <c r="G87" s="19">
        <f t="shared" si="9"/>
        <v>1192574.9000000022</v>
      </c>
      <c r="H87" s="65">
        <f t="shared" si="7"/>
        <v>7.34817822197482</v>
      </c>
    </row>
    <row r="88" spans="1:116" ht="20.1" customHeight="1">
      <c r="A88" s="17" t="s">
        <v>115</v>
      </c>
      <c r="B88" s="5">
        <v>3195</v>
      </c>
      <c r="C88" s="19">
        <v>49635928.335188046</v>
      </c>
      <c r="D88" s="19">
        <v>75145893.76914757</v>
      </c>
      <c r="E88" s="19">
        <v>74130055.57896619</v>
      </c>
      <c r="F88" s="19">
        <v>75145893.76914757</v>
      </c>
      <c r="G88" s="19">
        <f t="shared" si="9"/>
        <v>1015838.1901813895</v>
      </c>
      <c r="H88" s="65">
        <f t="shared" si="7"/>
        <v>1.370345917384725</v>
      </c>
      <c r="DJ88" s="32"/>
      <c r="DK88" s="32"/>
      <c r="DL88" s="32"/>
    </row>
    <row r="89" spans="1:8" ht="20.1" customHeight="1">
      <c r="A89" s="17" t="s">
        <v>116</v>
      </c>
      <c r="B89" s="5">
        <v>3295</v>
      </c>
      <c r="C89" s="19">
        <v>-18867854.2459</v>
      </c>
      <c r="D89" s="19">
        <v>-20551091.292257495</v>
      </c>
      <c r="E89" s="19">
        <v>-44686133.383872986</v>
      </c>
      <c r="F89" s="19">
        <v>-20551091.292257495</v>
      </c>
      <c r="G89" s="19">
        <f t="shared" si="9"/>
        <v>24135042.09161549</v>
      </c>
      <c r="H89" s="65">
        <f t="shared" si="7"/>
        <v>-54.01013751690074</v>
      </c>
    </row>
    <row r="90" spans="1:68" ht="20.1" customHeight="1">
      <c r="A90" s="17" t="s">
        <v>117</v>
      </c>
      <c r="B90" s="5">
        <v>3395</v>
      </c>
      <c r="C90" s="19">
        <v>-30414381.73479002</v>
      </c>
      <c r="D90" s="19">
        <v>-77661171.65834999</v>
      </c>
      <c r="E90" s="19">
        <v>-57174738.95566061</v>
      </c>
      <c r="F90" s="19">
        <v>-77661171.65834999</v>
      </c>
      <c r="G90" s="19">
        <f t="shared" si="9"/>
        <v>-20486432.70268938</v>
      </c>
      <c r="H90" s="65">
        <f t="shared" si="7"/>
        <v>35.83126582978673</v>
      </c>
      <c r="BO90" s="32"/>
      <c r="BP90" s="32"/>
    </row>
    <row r="91" spans="1:68" ht="20.1" customHeight="1">
      <c r="A91" s="17" t="s">
        <v>34</v>
      </c>
      <c r="B91" s="5">
        <v>3410</v>
      </c>
      <c r="C91" s="19">
        <v>1972584.5999999999</v>
      </c>
      <c r="D91" s="19">
        <v>-953328.7491199999</v>
      </c>
      <c r="E91" s="19">
        <v>700193.701222865</v>
      </c>
      <c r="F91" s="19">
        <v>-953328.7491199999</v>
      </c>
      <c r="G91" s="19">
        <f t="shared" si="9"/>
        <v>-1653522.450342865</v>
      </c>
      <c r="H91" s="65">
        <f t="shared" si="7"/>
        <v>-236.15214582122675</v>
      </c>
      <c r="BO91" s="32"/>
      <c r="BP91" s="32"/>
    </row>
    <row r="92" spans="1:8" ht="25.5" customHeight="1">
      <c r="A92" s="16" t="s">
        <v>118</v>
      </c>
      <c r="B92" s="64">
        <v>3415</v>
      </c>
      <c r="C92" s="25">
        <f>SUM(C86,C88:C91)</f>
        <v>93488552.26258802</v>
      </c>
      <c r="D92" s="25">
        <f>SUM(D86,D88:D91)</f>
        <v>69501411.1461901</v>
      </c>
      <c r="E92" s="25">
        <f>SUM(E86,E88:E91)</f>
        <v>61557213.74156684</v>
      </c>
      <c r="F92" s="25">
        <f>SUM(F86,F88:F91)</f>
        <v>69501411.1461901</v>
      </c>
      <c r="G92" s="26">
        <f t="shared" si="9"/>
        <v>7944197.40462327</v>
      </c>
      <c r="H92" s="66">
        <f t="shared" si="7"/>
        <v>12.905388210023716</v>
      </c>
    </row>
    <row r="93" spans="1:8" ht="24" customHeight="1">
      <c r="A93" s="119" t="s">
        <v>44</v>
      </c>
      <c r="B93" s="109"/>
      <c r="C93" s="109"/>
      <c r="D93" s="109"/>
      <c r="E93" s="109"/>
      <c r="F93" s="109"/>
      <c r="G93" s="109"/>
      <c r="H93" s="109"/>
    </row>
    <row r="94" spans="1:8" ht="12.75">
      <c r="A94" s="16" t="s">
        <v>79</v>
      </c>
      <c r="B94" s="13">
        <v>4000</v>
      </c>
      <c r="C94" s="25">
        <f>SUM(C95:C100)</f>
        <v>47645226.376019</v>
      </c>
      <c r="D94" s="25">
        <f>SUM(D95:D100)</f>
        <v>72152713.21774</v>
      </c>
      <c r="E94" s="25">
        <f>SUM(E95:E100)</f>
        <v>91826996.0475313</v>
      </c>
      <c r="F94" s="25">
        <f>SUM(F95:F100)</f>
        <v>72152713.21774</v>
      </c>
      <c r="G94" s="26">
        <f aca="true" t="shared" si="10" ref="G94:G99">F94-E94</f>
        <v>-19674282.829791307</v>
      </c>
      <c r="H94" s="66">
        <f t="shared" si="7"/>
        <v>-21.425379982600703</v>
      </c>
    </row>
    <row r="95" spans="1:8" ht="12.75">
      <c r="A95" s="57" t="s">
        <v>0</v>
      </c>
      <c r="B95" s="14">
        <v>4010</v>
      </c>
      <c r="C95" s="19">
        <v>19322344.819539</v>
      </c>
      <c r="D95" s="19">
        <v>28124417</v>
      </c>
      <c r="E95" s="19">
        <v>30921242.02894667</v>
      </c>
      <c r="F95" s="19">
        <v>28124417</v>
      </c>
      <c r="G95" s="19">
        <f t="shared" si="10"/>
        <v>-2796825.0289466716</v>
      </c>
      <c r="H95" s="65">
        <f t="shared" si="7"/>
        <v>-9.044995755113732</v>
      </c>
    </row>
    <row r="96" spans="1:8" ht="12.75">
      <c r="A96" s="57" t="s">
        <v>1</v>
      </c>
      <c r="B96" s="13">
        <v>4020</v>
      </c>
      <c r="C96" s="19">
        <v>9970921.784190001</v>
      </c>
      <c r="D96" s="19">
        <v>17378635.62296</v>
      </c>
      <c r="E96" s="19">
        <v>27419885.966171257</v>
      </c>
      <c r="F96" s="19">
        <v>17378635.62296</v>
      </c>
      <c r="G96" s="19">
        <f t="shared" si="10"/>
        <v>-10041250.343211256</v>
      </c>
      <c r="H96" s="65">
        <f t="shared" si="7"/>
        <v>-36.620321308408975</v>
      </c>
    </row>
    <row r="97" spans="1:8" ht="18.75" customHeight="1">
      <c r="A97" s="57" t="s">
        <v>15</v>
      </c>
      <c r="B97" s="14">
        <v>4030</v>
      </c>
      <c r="C97" s="19">
        <v>1334133.2579900003</v>
      </c>
      <c r="D97" s="19">
        <v>2719807.82515</v>
      </c>
      <c r="E97" s="19">
        <v>2767440.7127266666</v>
      </c>
      <c r="F97" s="19">
        <v>2719807.82515</v>
      </c>
      <c r="G97" s="19">
        <f t="shared" si="10"/>
        <v>-47632.88757666666</v>
      </c>
      <c r="H97" s="65">
        <f t="shared" si="7"/>
        <v>-1.7211890884461098</v>
      </c>
    </row>
    <row r="98" spans="1:68" ht="12.75">
      <c r="A98" s="57" t="s">
        <v>2</v>
      </c>
      <c r="B98" s="13">
        <v>4040</v>
      </c>
      <c r="C98" s="19">
        <v>1916753.2142999999</v>
      </c>
      <c r="D98" s="19">
        <v>1303592.3696299999</v>
      </c>
      <c r="E98" s="19">
        <v>1761186.2479328546</v>
      </c>
      <c r="F98" s="19">
        <v>1303592.3696299999</v>
      </c>
      <c r="G98" s="19">
        <f t="shared" si="10"/>
        <v>-457593.8783028547</v>
      </c>
      <c r="H98" s="65">
        <f t="shared" si="7"/>
        <v>-25.982140096763956</v>
      </c>
      <c r="BO98" s="32"/>
      <c r="BP98" s="32"/>
    </row>
    <row r="99" spans="1:8" ht="37.5" customHeight="1">
      <c r="A99" s="57" t="s">
        <v>20</v>
      </c>
      <c r="B99" s="14">
        <v>4050</v>
      </c>
      <c r="C99" s="19">
        <v>10143373.9</v>
      </c>
      <c r="D99" s="19">
        <v>15774447.9</v>
      </c>
      <c r="E99" s="19">
        <v>21482537.596666664</v>
      </c>
      <c r="F99" s="19">
        <v>15774447.9</v>
      </c>
      <c r="G99" s="19">
        <f t="shared" si="10"/>
        <v>-5708089.6966666635</v>
      </c>
      <c r="H99" s="65">
        <f t="shared" si="7"/>
        <v>-26.570835363287614</v>
      </c>
    </row>
    <row r="100" spans="1:8" ht="19.5" customHeight="1">
      <c r="A100" s="57" t="s">
        <v>119</v>
      </c>
      <c r="B100" s="14">
        <v>4060</v>
      </c>
      <c r="C100" s="19">
        <v>4957699.4</v>
      </c>
      <c r="D100" s="19">
        <v>6851812.5</v>
      </c>
      <c r="E100" s="19">
        <v>7474703.495087191</v>
      </c>
      <c r="F100" s="19">
        <v>6851812.5</v>
      </c>
      <c r="G100" s="19"/>
      <c r="H100" s="65">
        <f t="shared" si="7"/>
        <v>-8.333320452063305</v>
      </c>
    </row>
    <row r="101" spans="1:8" ht="12.75">
      <c r="A101" s="16" t="s">
        <v>80</v>
      </c>
      <c r="B101" s="3">
        <v>4000</v>
      </c>
      <c r="C101" s="25">
        <f>SUM(C102:C105)</f>
        <v>47645226.376019</v>
      </c>
      <c r="D101" s="25">
        <f>SUM(D102:D105)</f>
        <v>72152713.22174</v>
      </c>
      <c r="E101" s="25">
        <f>SUM(E102:E105)</f>
        <v>91826996.04419796</v>
      </c>
      <c r="F101" s="25">
        <f>SUM(F102:F105)</f>
        <v>72152713.22174</v>
      </c>
      <c r="G101" s="26">
        <f>F101-E101</f>
        <v>-19674282.822457954</v>
      </c>
      <c r="H101" s="66">
        <f t="shared" si="7"/>
        <v>-21.42537997539239</v>
      </c>
    </row>
    <row r="102" spans="1:8" ht="12.75">
      <c r="A102" s="11" t="s">
        <v>81</v>
      </c>
      <c r="B102" s="3" t="s">
        <v>86</v>
      </c>
      <c r="C102" s="19">
        <v>3280700</v>
      </c>
      <c r="D102" s="19">
        <v>7496215.04</v>
      </c>
      <c r="E102" s="19">
        <v>11901639.153333334</v>
      </c>
      <c r="F102" s="19">
        <v>7496215.04</v>
      </c>
      <c r="G102" s="19">
        <f>F102-E102</f>
        <v>-4405424.113333334</v>
      </c>
      <c r="H102" s="65">
        <f t="shared" si="7"/>
        <v>-37.015272069473646</v>
      </c>
    </row>
    <row r="103" spans="1:8" ht="12.75">
      <c r="A103" s="11" t="s">
        <v>22</v>
      </c>
      <c r="B103" s="3" t="s">
        <v>87</v>
      </c>
      <c r="C103" s="19">
        <v>998877.9</v>
      </c>
      <c r="D103" s="19">
        <v>1646693.2999999998</v>
      </c>
      <c r="E103" s="19">
        <v>2212357.8</v>
      </c>
      <c r="F103" s="19">
        <v>1646693.2999999998</v>
      </c>
      <c r="G103" s="19">
        <f>F103-E103</f>
        <v>-565664.5</v>
      </c>
      <c r="H103" s="65">
        <f t="shared" si="7"/>
        <v>-25.568400373574292</v>
      </c>
    </row>
    <row r="104" spans="1:8" ht="12.75">
      <c r="A104" s="11" t="s">
        <v>82</v>
      </c>
      <c r="B104" s="3" t="s">
        <v>88</v>
      </c>
      <c r="C104" s="19">
        <v>38577328.376019</v>
      </c>
      <c r="D104" s="19">
        <v>59185141.17149</v>
      </c>
      <c r="E104" s="19">
        <v>70287011.01979797</v>
      </c>
      <c r="F104" s="19">
        <v>59185141.17149</v>
      </c>
      <c r="G104" s="19">
        <f>F104-E104</f>
        <v>-11101869.848307967</v>
      </c>
      <c r="H104" s="65">
        <f t="shared" si="7"/>
        <v>-15.795051869798343</v>
      </c>
    </row>
    <row r="105" spans="1:8" ht="12.75">
      <c r="A105" s="11" t="s">
        <v>83</v>
      </c>
      <c r="B105" s="3" t="s">
        <v>89</v>
      </c>
      <c r="C105" s="19">
        <v>4788320.1</v>
      </c>
      <c r="D105" s="19">
        <v>3824663.71025</v>
      </c>
      <c r="E105" s="19">
        <v>7425988.071066666</v>
      </c>
      <c r="F105" s="19">
        <v>3824663.71025</v>
      </c>
      <c r="G105" s="19">
        <f>F105-E105</f>
        <v>-3601324.3608166664</v>
      </c>
      <c r="H105" s="65">
        <f t="shared" si="7"/>
        <v>-48.496231428760886</v>
      </c>
    </row>
    <row r="106" spans="1:8" ht="12.75">
      <c r="A106" s="120" t="s">
        <v>46</v>
      </c>
      <c r="B106" s="109"/>
      <c r="C106" s="109"/>
      <c r="D106" s="109"/>
      <c r="E106" s="109"/>
      <c r="F106" s="109"/>
      <c r="G106" s="109"/>
      <c r="H106" s="109"/>
    </row>
    <row r="107" spans="1:8" s="2" customFormat="1" ht="12.75">
      <c r="A107" s="17" t="s">
        <v>90</v>
      </c>
      <c r="B107" s="3">
        <v>5040</v>
      </c>
      <c r="C107" s="28">
        <f>(C43/C11)*100</f>
        <v>7.609800884824751</v>
      </c>
      <c r="D107" s="28">
        <f>(D43/D11)*100</f>
        <v>3.17320727475482</v>
      </c>
      <c r="E107" s="19" t="s">
        <v>122</v>
      </c>
      <c r="F107" s="19" t="s">
        <v>122</v>
      </c>
      <c r="G107" s="23">
        <f>D107-C107</f>
        <v>-4.436593610069931</v>
      </c>
      <c r="H107" s="31"/>
    </row>
    <row r="108" spans="1:8" s="2" customFormat="1" ht="12.75">
      <c r="A108" s="17" t="s">
        <v>91</v>
      </c>
      <c r="B108" s="3">
        <v>5020</v>
      </c>
      <c r="C108" s="28">
        <f>(C43/C119)*100</f>
        <v>2.7999265904478534</v>
      </c>
      <c r="D108" s="28">
        <f>(D43/D119)*100</f>
        <v>1.4430466565847992</v>
      </c>
      <c r="E108" s="19" t="s">
        <v>122</v>
      </c>
      <c r="F108" s="19" t="s">
        <v>122</v>
      </c>
      <c r="G108" s="23">
        <f>D108-C108</f>
        <v>-1.3568799338630542</v>
      </c>
      <c r="H108" s="31"/>
    </row>
    <row r="109" spans="1:8" s="2" customFormat="1" ht="12.75">
      <c r="A109" s="17" t="s">
        <v>92</v>
      </c>
      <c r="B109" s="3">
        <v>5030</v>
      </c>
      <c r="C109" s="28">
        <f>(C43/C125)*100</f>
        <v>4.428515597988204</v>
      </c>
      <c r="D109" s="28">
        <f>(D43/D125)*100</f>
        <v>2.2422088178477333</v>
      </c>
      <c r="E109" s="19" t="s">
        <v>122</v>
      </c>
      <c r="F109" s="19" t="s">
        <v>122</v>
      </c>
      <c r="G109" s="23">
        <f>D109-C109</f>
        <v>-2.1863067801404705</v>
      </c>
      <c r="H109" s="31"/>
    </row>
    <row r="110" spans="1:8" s="2" customFormat="1" ht="12.75">
      <c r="A110" s="17" t="s">
        <v>51</v>
      </c>
      <c r="B110" s="3">
        <v>5110</v>
      </c>
      <c r="C110" s="62">
        <f>C125/C122</f>
        <v>1.7186347450743584</v>
      </c>
      <c r="D110" s="62">
        <f>D125/D122</f>
        <v>1.8058046872241633</v>
      </c>
      <c r="E110" s="19" t="s">
        <v>122</v>
      </c>
      <c r="F110" s="19" t="s">
        <v>122</v>
      </c>
      <c r="G110" s="49">
        <f>D110-C110</f>
        <v>0.08716994214980489</v>
      </c>
      <c r="H110" s="31"/>
    </row>
    <row r="111" spans="1:8" s="2" customFormat="1" ht="21.75" customHeight="1">
      <c r="A111" s="17" t="s">
        <v>120</v>
      </c>
      <c r="B111" s="3">
        <v>5220</v>
      </c>
      <c r="C111" s="62">
        <f>C116/C115</f>
        <v>0.5041850736142368</v>
      </c>
      <c r="D111" s="62">
        <f>D116/D115</f>
        <v>0.5726313817241049</v>
      </c>
      <c r="E111" s="19" t="s">
        <v>122</v>
      </c>
      <c r="F111" s="19" t="s">
        <v>122</v>
      </c>
      <c r="G111" s="49">
        <f>D111-C111</f>
        <v>0.06844630810986807</v>
      </c>
      <c r="H111" s="31"/>
    </row>
    <row r="112" spans="1:8" ht="12.75">
      <c r="A112" s="108" t="s">
        <v>45</v>
      </c>
      <c r="B112" s="109"/>
      <c r="C112" s="109"/>
      <c r="D112" s="109"/>
      <c r="E112" s="109"/>
      <c r="F112" s="109"/>
      <c r="G112" s="109"/>
      <c r="H112" s="109"/>
    </row>
    <row r="113" spans="1:8" s="2" customFormat="1" ht="20.1" customHeight="1">
      <c r="A113" s="17" t="s">
        <v>121</v>
      </c>
      <c r="B113" s="3">
        <v>6000</v>
      </c>
      <c r="C113" s="19">
        <v>1539159295.8</v>
      </c>
      <c r="D113" s="19">
        <v>1419962353.6</v>
      </c>
      <c r="E113" s="19" t="s">
        <v>122</v>
      </c>
      <c r="F113" s="18" t="s">
        <v>122</v>
      </c>
      <c r="G113" s="19">
        <f>D113-C113</f>
        <v>-119196942.20000005</v>
      </c>
      <c r="H113" s="65">
        <f>(D113/C113)*100-100</f>
        <v>-7.744288880641534</v>
      </c>
    </row>
    <row r="114" spans="1:8" s="2" customFormat="1" ht="20.1" customHeight="1">
      <c r="A114" s="17" t="s">
        <v>123</v>
      </c>
      <c r="B114" s="3">
        <v>6001</v>
      </c>
      <c r="C114" s="24">
        <f>C115-C116</f>
        <v>905224967.4999996</v>
      </c>
      <c r="D114" s="24">
        <f>D115-D116</f>
        <v>840661783.2000003</v>
      </c>
      <c r="E114" s="19" t="s">
        <v>122</v>
      </c>
      <c r="F114" s="18" t="s">
        <v>122</v>
      </c>
      <c r="G114" s="19">
        <f aca="true" t="shared" si="11" ref="G114:G125">D114-C114</f>
        <v>-64563184.299999356</v>
      </c>
      <c r="H114" s="65">
        <f aca="true" t="shared" si="12" ref="H114:H125">(D114/C114)*100-100</f>
        <v>-7.132280551022191</v>
      </c>
    </row>
    <row r="115" spans="1:8" s="2" customFormat="1" ht="20.1" customHeight="1">
      <c r="A115" s="17" t="s">
        <v>124</v>
      </c>
      <c r="B115" s="3">
        <v>6002</v>
      </c>
      <c r="C115" s="19">
        <v>1825731577.0999997</v>
      </c>
      <c r="D115" s="19">
        <v>1967064841.1000001</v>
      </c>
      <c r="E115" s="19" t="s">
        <v>122</v>
      </c>
      <c r="F115" s="18" t="s">
        <v>122</v>
      </c>
      <c r="G115" s="19">
        <f t="shared" si="11"/>
        <v>141333264.00000048</v>
      </c>
      <c r="H115" s="65">
        <f t="shared" si="12"/>
        <v>7.741185274589753</v>
      </c>
    </row>
    <row r="116" spans="1:8" s="2" customFormat="1" ht="20.1" customHeight="1">
      <c r="A116" s="17" t="s">
        <v>125</v>
      </c>
      <c r="B116" s="3">
        <v>6003</v>
      </c>
      <c r="C116" s="19">
        <v>920506609.6</v>
      </c>
      <c r="D116" s="19">
        <v>1126403057.8999999</v>
      </c>
      <c r="E116" s="19" t="s">
        <v>122</v>
      </c>
      <c r="F116" s="18" t="s">
        <v>122</v>
      </c>
      <c r="G116" s="19">
        <f t="shared" si="11"/>
        <v>205896448.29999983</v>
      </c>
      <c r="H116" s="65">
        <f t="shared" si="12"/>
        <v>22.36773165479721</v>
      </c>
    </row>
    <row r="117" spans="1:8" s="2" customFormat="1" ht="20.1" customHeight="1">
      <c r="A117" s="17" t="s">
        <v>126</v>
      </c>
      <c r="B117" s="3">
        <v>6010</v>
      </c>
      <c r="C117" s="19">
        <v>568167512.6</v>
      </c>
      <c r="D117" s="19">
        <v>489495486.4</v>
      </c>
      <c r="E117" s="19" t="s">
        <v>122</v>
      </c>
      <c r="F117" s="18" t="s">
        <v>122</v>
      </c>
      <c r="G117" s="19">
        <f t="shared" si="11"/>
        <v>-78672026.20000005</v>
      </c>
      <c r="H117" s="65">
        <f t="shared" si="12"/>
        <v>-13.846625239093271</v>
      </c>
    </row>
    <row r="118" spans="1:8" s="2" customFormat="1" ht="12.75">
      <c r="A118" s="17" t="s">
        <v>127</v>
      </c>
      <c r="B118" s="3">
        <v>6011</v>
      </c>
      <c r="C118" s="19">
        <v>90013835.88701001</v>
      </c>
      <c r="D118" s="19">
        <v>67154550.27177005</v>
      </c>
      <c r="E118" s="19" t="s">
        <v>122</v>
      </c>
      <c r="F118" s="18" t="s">
        <v>122</v>
      </c>
      <c r="G118" s="19">
        <f t="shared" si="11"/>
        <v>-22859285.615239963</v>
      </c>
      <c r="H118" s="65">
        <f t="shared" si="12"/>
        <v>-25.395302166584827</v>
      </c>
    </row>
    <row r="119" spans="1:8" s="2" customFormat="1" ht="20.1" customHeight="1">
      <c r="A119" s="16" t="s">
        <v>62</v>
      </c>
      <c r="B119" s="63">
        <v>6020</v>
      </c>
      <c r="C119" s="26">
        <v>2107385954.7</v>
      </c>
      <c r="D119" s="26">
        <v>1909691589.6999998</v>
      </c>
      <c r="E119" s="19" t="s">
        <v>122</v>
      </c>
      <c r="F119" s="18" t="s">
        <v>122</v>
      </c>
      <c r="G119" s="26">
        <f t="shared" si="11"/>
        <v>-197694365.00000024</v>
      </c>
      <c r="H119" s="66">
        <f t="shared" si="12"/>
        <v>-9.381023184627963</v>
      </c>
    </row>
    <row r="120" spans="1:8" s="2" customFormat="1" ht="20.1" customHeight="1">
      <c r="A120" s="17" t="s">
        <v>35</v>
      </c>
      <c r="B120" s="3">
        <v>6030</v>
      </c>
      <c r="C120" s="19">
        <v>305706887.4</v>
      </c>
      <c r="D120" s="19">
        <v>279058027.78000003</v>
      </c>
      <c r="E120" s="19" t="s">
        <v>122</v>
      </c>
      <c r="F120" s="18" t="s">
        <v>122</v>
      </c>
      <c r="G120" s="19">
        <f t="shared" si="11"/>
        <v>-26648859.619999945</v>
      </c>
      <c r="H120" s="65">
        <f t="shared" si="12"/>
        <v>-8.717127653434716</v>
      </c>
    </row>
    <row r="121" spans="1:8" s="2" customFormat="1" ht="20.1" customHeight="1">
      <c r="A121" s="17" t="s">
        <v>36</v>
      </c>
      <c r="B121" s="3">
        <v>6040</v>
      </c>
      <c r="C121" s="19">
        <v>469555938.7</v>
      </c>
      <c r="D121" s="19">
        <v>401549543.9</v>
      </c>
      <c r="E121" s="19" t="s">
        <v>122</v>
      </c>
      <c r="F121" s="18" t="s">
        <v>122</v>
      </c>
      <c r="G121" s="19">
        <f t="shared" si="11"/>
        <v>-68006394.80000001</v>
      </c>
      <c r="H121" s="65">
        <f t="shared" si="12"/>
        <v>-14.483129526224431</v>
      </c>
    </row>
    <row r="122" spans="1:8" s="2" customFormat="1" ht="20.1" customHeight="1">
      <c r="A122" s="16" t="s">
        <v>63</v>
      </c>
      <c r="B122" s="63">
        <v>6050</v>
      </c>
      <c r="C122" s="25">
        <f>SUM(C120:C121)</f>
        <v>775262826.0999999</v>
      </c>
      <c r="D122" s="25">
        <f>SUM(D120:D121)</f>
        <v>680607571.6800001</v>
      </c>
      <c r="E122" s="19" t="s">
        <v>122</v>
      </c>
      <c r="F122" s="18" t="s">
        <v>122</v>
      </c>
      <c r="G122" s="26">
        <f t="shared" si="11"/>
        <v>-94655254.41999984</v>
      </c>
      <c r="H122" s="66">
        <f t="shared" si="12"/>
        <v>-12.209440622371645</v>
      </c>
    </row>
    <row r="123" spans="1:8" s="2" customFormat="1" ht="20.1" customHeight="1">
      <c r="A123" s="17" t="s">
        <v>128</v>
      </c>
      <c r="B123" s="3">
        <v>6060</v>
      </c>
      <c r="C123" s="19">
        <v>7732071.9</v>
      </c>
      <c r="D123" s="19">
        <v>9293507.1</v>
      </c>
      <c r="E123" s="19" t="s">
        <v>122</v>
      </c>
      <c r="F123" s="18" t="s">
        <v>122</v>
      </c>
      <c r="G123" s="19">
        <f t="shared" si="11"/>
        <v>1561435.1999999993</v>
      </c>
      <c r="H123" s="65">
        <f t="shared" si="12"/>
        <v>20.19426642941589</v>
      </c>
    </row>
    <row r="124" spans="1:8" s="2" customFormat="1" ht="12.75">
      <c r="A124" s="17" t="s">
        <v>129</v>
      </c>
      <c r="B124" s="3">
        <v>6070</v>
      </c>
      <c r="C124" s="19">
        <v>197669336.7</v>
      </c>
      <c r="D124" s="19">
        <v>187432627.9</v>
      </c>
      <c r="E124" s="19" t="s">
        <v>122</v>
      </c>
      <c r="F124" s="18" t="s">
        <v>122</v>
      </c>
      <c r="G124" s="19">
        <f t="shared" si="11"/>
        <v>-10236708.799999982</v>
      </c>
      <c r="H124" s="65">
        <f t="shared" si="12"/>
        <v>-5.178703470602571</v>
      </c>
    </row>
    <row r="125" spans="1:8" s="2" customFormat="1" ht="20.1" customHeight="1">
      <c r="A125" s="16" t="s">
        <v>30</v>
      </c>
      <c r="B125" s="3">
        <v>6080</v>
      </c>
      <c r="C125" s="26">
        <v>1332393629.5</v>
      </c>
      <c r="D125" s="26">
        <v>1229044343.1</v>
      </c>
      <c r="E125" s="26" t="s">
        <v>122</v>
      </c>
      <c r="F125" s="27" t="s">
        <v>122</v>
      </c>
      <c r="G125" s="26">
        <f t="shared" si="11"/>
        <v>-103349286.4000001</v>
      </c>
      <c r="H125" s="66">
        <f t="shared" si="12"/>
        <v>-7.756663204610447</v>
      </c>
    </row>
    <row r="126" spans="1:8" ht="20.25" customHeight="1">
      <c r="A126" s="117" t="s">
        <v>130</v>
      </c>
      <c r="B126" s="118"/>
      <c r="C126" s="118"/>
      <c r="D126" s="118"/>
      <c r="E126" s="118"/>
      <c r="F126" s="118"/>
      <c r="G126" s="118"/>
      <c r="H126" s="118"/>
    </row>
    <row r="127" spans="1:8" s="2" customFormat="1" ht="20.1" customHeight="1">
      <c r="A127" s="16" t="s">
        <v>131</v>
      </c>
      <c r="B127" s="30" t="s">
        <v>132</v>
      </c>
      <c r="C127" s="25">
        <f>SUM(C128:C130)</f>
        <v>90203048.11432</v>
      </c>
      <c r="D127" s="25">
        <f>SUM(D128:D130)</f>
        <v>106241468.81858</v>
      </c>
      <c r="E127" s="25">
        <f>SUM(E128:E130)</f>
        <v>152115778.2453371</v>
      </c>
      <c r="F127" s="25">
        <f>SUM(F128:F130)</f>
        <v>106241468.81858</v>
      </c>
      <c r="G127" s="26">
        <f aca="true" t="shared" si="13" ref="G127:G134">F127-E127</f>
        <v>-45874309.4267571</v>
      </c>
      <c r="H127" s="66">
        <f>(F127/E127)*100-100</f>
        <v>-30.15749579426901</v>
      </c>
    </row>
    <row r="128" spans="1:8" s="2" customFormat="1" ht="20.1" customHeight="1">
      <c r="A128" s="17" t="s">
        <v>133</v>
      </c>
      <c r="B128" s="30" t="s">
        <v>134</v>
      </c>
      <c r="C128" s="19">
        <v>12433037.700000001</v>
      </c>
      <c r="D128" s="19">
        <v>41786448.9</v>
      </c>
      <c r="E128" s="19">
        <v>66519276.93232</v>
      </c>
      <c r="F128" s="19">
        <v>41786448.9</v>
      </c>
      <c r="G128" s="19">
        <f t="shared" si="13"/>
        <v>-24732828.03232</v>
      </c>
      <c r="H128" s="65">
        <f aca="true" t="shared" si="14" ref="H128:H134">(F128/E128)*100-100</f>
        <v>-37.18144449688532</v>
      </c>
    </row>
    <row r="129" spans="1:8" s="2" customFormat="1" ht="20.1" customHeight="1">
      <c r="A129" s="17" t="s">
        <v>135</v>
      </c>
      <c r="B129" s="30" t="s">
        <v>136</v>
      </c>
      <c r="C129" s="19">
        <v>76953148.61432</v>
      </c>
      <c r="D129" s="19">
        <v>61315469.63578</v>
      </c>
      <c r="E129" s="19">
        <v>79595772.01301709</v>
      </c>
      <c r="F129" s="19">
        <v>61315469.63578</v>
      </c>
      <c r="G129" s="19">
        <f t="shared" si="13"/>
        <v>-18280302.37723709</v>
      </c>
      <c r="H129" s="65">
        <f t="shared" si="14"/>
        <v>-22.96642386262367</v>
      </c>
    </row>
    <row r="130" spans="1:8" s="2" customFormat="1" ht="20.1" customHeight="1">
      <c r="A130" s="17" t="s">
        <v>137</v>
      </c>
      <c r="B130" s="30" t="s">
        <v>138</v>
      </c>
      <c r="C130" s="19">
        <v>816861.8</v>
      </c>
      <c r="D130" s="19">
        <v>3139550.2828</v>
      </c>
      <c r="E130" s="19">
        <v>6000729.3</v>
      </c>
      <c r="F130" s="19">
        <v>3139550.2828</v>
      </c>
      <c r="G130" s="19">
        <f t="shared" si="13"/>
        <v>-2861179.0171999997</v>
      </c>
      <c r="H130" s="65">
        <f t="shared" si="14"/>
        <v>-47.68052138595886</v>
      </c>
    </row>
    <row r="131" spans="1:8" s="2" customFormat="1" ht="20.1" customHeight="1">
      <c r="A131" s="16" t="s">
        <v>139</v>
      </c>
      <c r="B131" s="30" t="s">
        <v>140</v>
      </c>
      <c r="C131" s="25">
        <f>SUM(C132:C134)</f>
        <v>100508724.71766001</v>
      </c>
      <c r="D131" s="25">
        <f>SUM(D132:D134)</f>
        <v>111652461.18424</v>
      </c>
      <c r="E131" s="25">
        <f>SUM(E132:E134)</f>
        <v>132310401.34241053</v>
      </c>
      <c r="F131" s="25">
        <f>SUM(F132:F134)</f>
        <v>111652461.23424001</v>
      </c>
      <c r="G131" s="26">
        <f t="shared" si="13"/>
        <v>-20657940.108170524</v>
      </c>
      <c r="H131" s="66">
        <f t="shared" si="14"/>
        <v>-15.613239698902547</v>
      </c>
    </row>
    <row r="132" spans="1:8" s="2" customFormat="1" ht="20.1" customHeight="1">
      <c r="A132" s="17" t="s">
        <v>133</v>
      </c>
      <c r="B132" s="30" t="s">
        <v>141</v>
      </c>
      <c r="C132" s="19">
        <v>10698301.2</v>
      </c>
      <c r="D132" s="19">
        <v>37113181.2</v>
      </c>
      <c r="E132" s="19">
        <v>42174198.254970804</v>
      </c>
      <c r="F132" s="19">
        <v>37113181.2</v>
      </c>
      <c r="G132" s="19">
        <f t="shared" si="13"/>
        <v>-5061017.054970801</v>
      </c>
      <c r="H132" s="65">
        <f t="shared" si="14"/>
        <v>-12.000268563195021</v>
      </c>
    </row>
    <row r="133" spans="1:8" s="2" customFormat="1" ht="20.1" customHeight="1">
      <c r="A133" s="17" t="s">
        <v>135</v>
      </c>
      <c r="B133" s="30" t="s">
        <v>142</v>
      </c>
      <c r="C133" s="19">
        <v>82176377.01766</v>
      </c>
      <c r="D133" s="19">
        <v>72448816.41068</v>
      </c>
      <c r="E133" s="19">
        <v>87517749.78743973</v>
      </c>
      <c r="F133" s="19">
        <v>72448816.46068001</v>
      </c>
      <c r="G133" s="19">
        <f t="shared" si="13"/>
        <v>-15068933.326759726</v>
      </c>
      <c r="H133" s="65">
        <f t="shared" si="14"/>
        <v>-17.218145305790728</v>
      </c>
    </row>
    <row r="134" spans="1:8" s="2" customFormat="1" ht="20.1" customHeight="1">
      <c r="A134" s="17" t="s">
        <v>137</v>
      </c>
      <c r="B134" s="30" t="s">
        <v>143</v>
      </c>
      <c r="C134" s="19">
        <v>7634046.5</v>
      </c>
      <c r="D134" s="19">
        <v>2090463.57356</v>
      </c>
      <c r="E134" s="19">
        <v>2618453.3</v>
      </c>
      <c r="F134" s="19">
        <v>2090463.57356</v>
      </c>
      <c r="G134" s="19">
        <f t="shared" si="13"/>
        <v>-527989.7264399999</v>
      </c>
      <c r="H134" s="65">
        <f t="shared" si="14"/>
        <v>-20.164183429966073</v>
      </c>
    </row>
    <row r="135" spans="1:8" ht="20.1" customHeight="1">
      <c r="A135" s="108" t="s">
        <v>144</v>
      </c>
      <c r="B135" s="109"/>
      <c r="C135" s="109"/>
      <c r="D135" s="109"/>
      <c r="E135" s="109"/>
      <c r="F135" s="109"/>
      <c r="G135" s="109"/>
      <c r="H135" s="109"/>
    </row>
    <row r="136" spans="1:8" s="2" customFormat="1" ht="60.75" customHeight="1">
      <c r="A136" s="16" t="s">
        <v>145</v>
      </c>
      <c r="B136" s="30" t="s">
        <v>146</v>
      </c>
      <c r="C136" s="25">
        <f>SUM(C137:C139)</f>
        <v>872671.1</v>
      </c>
      <c r="D136" s="18" t="s">
        <v>122</v>
      </c>
      <c r="E136" s="25">
        <f>SUM(E137:E139)</f>
        <v>865291.6780000001</v>
      </c>
      <c r="F136" s="25">
        <f>SUM(F137:F139)</f>
        <v>833447.5</v>
      </c>
      <c r="G136" s="26">
        <f>F136-E136</f>
        <v>-31844.178000000073</v>
      </c>
      <c r="H136" s="66">
        <f aca="true" t="shared" si="15" ref="H136:H141">(F136/E136)*100-100</f>
        <v>-3.6801669089899747</v>
      </c>
    </row>
    <row r="137" spans="1:8" s="2" customFormat="1" ht="12.75">
      <c r="A137" s="57" t="s">
        <v>147</v>
      </c>
      <c r="B137" s="30" t="s">
        <v>148</v>
      </c>
      <c r="C137" s="19">
        <v>1744</v>
      </c>
      <c r="D137" s="18" t="s">
        <v>122</v>
      </c>
      <c r="E137" s="19">
        <v>1764</v>
      </c>
      <c r="F137" s="19">
        <v>1724</v>
      </c>
      <c r="G137" s="19">
        <f>F137-E137</f>
        <v>-40</v>
      </c>
      <c r="H137" s="65">
        <f t="shared" si="15"/>
        <v>-2.2675736961451207</v>
      </c>
    </row>
    <row r="138" spans="1:98" s="2" customFormat="1" ht="12.75">
      <c r="A138" s="57" t="s">
        <v>149</v>
      </c>
      <c r="B138" s="30" t="s">
        <v>150</v>
      </c>
      <c r="C138" s="19">
        <v>94082.1</v>
      </c>
      <c r="D138" s="18" t="s">
        <v>122</v>
      </c>
      <c r="E138" s="19">
        <v>91935.82</v>
      </c>
      <c r="F138" s="19">
        <v>88765</v>
      </c>
      <c r="G138" s="19">
        <f aca="true" t="shared" si="16" ref="G138:G144">F138-E138</f>
        <v>-3170.820000000007</v>
      </c>
      <c r="H138" s="65">
        <f t="shared" si="15"/>
        <v>-3.448949495419754</v>
      </c>
      <c r="CQ138" s="2">
        <v>8912.936972059779</v>
      </c>
      <c r="CR138" s="2" t="s">
        <v>122</v>
      </c>
      <c r="CS138" s="2">
        <v>10397.889740915034</v>
      </c>
      <c r="CT138" s="2">
        <v>9988.154691958498</v>
      </c>
    </row>
    <row r="139" spans="1:98" s="2" customFormat="1" ht="12.75">
      <c r="A139" s="57" t="s">
        <v>151</v>
      </c>
      <c r="B139" s="30" t="s">
        <v>152</v>
      </c>
      <c r="C139" s="19">
        <v>776845</v>
      </c>
      <c r="D139" s="18" t="s">
        <v>122</v>
      </c>
      <c r="E139" s="19">
        <v>771591.858</v>
      </c>
      <c r="F139" s="19">
        <v>742958.5</v>
      </c>
      <c r="G139" s="19">
        <f t="shared" si="16"/>
        <v>-28633.358000000007</v>
      </c>
      <c r="H139" s="65">
        <f t="shared" si="15"/>
        <v>-3.7109461048771237</v>
      </c>
      <c r="CQ139" s="2">
        <v>45400</v>
      </c>
      <c r="CR139" s="2" t="s">
        <v>122</v>
      </c>
      <c r="CS139" s="2">
        <v>0</v>
      </c>
      <c r="CT139" s="2">
        <v>56174</v>
      </c>
    </row>
    <row r="140" spans="1:98" s="2" customFormat="1" ht="20.1" customHeight="1">
      <c r="A140" s="16" t="s">
        <v>4</v>
      </c>
      <c r="B140" s="30" t="s">
        <v>153</v>
      </c>
      <c r="C140" s="25">
        <f>C53</f>
        <v>91453918</v>
      </c>
      <c r="D140" s="18" t="s">
        <v>122</v>
      </c>
      <c r="E140" s="25">
        <f>E53</f>
        <v>107681896.32216078</v>
      </c>
      <c r="F140" s="25">
        <f>F53</f>
        <v>113611393.03</v>
      </c>
      <c r="G140" s="26">
        <f t="shared" si="16"/>
        <v>5929496.707839221</v>
      </c>
      <c r="H140" s="66">
        <f t="shared" si="15"/>
        <v>5.506493580034515</v>
      </c>
      <c r="CQ140" s="2">
        <v>39445.833333333336</v>
      </c>
      <c r="CR140" s="2" t="s">
        <v>122</v>
      </c>
      <c r="CS140" s="2">
        <v>0</v>
      </c>
      <c r="CT140" s="2">
        <v>43476.666666666664</v>
      </c>
    </row>
    <row r="141" spans="1:98" s="2" customFormat="1" ht="37.5">
      <c r="A141" s="16" t="s">
        <v>160</v>
      </c>
      <c r="B141" s="30" t="s">
        <v>154</v>
      </c>
      <c r="C141" s="23">
        <f>(C140/C136)/12*1000</f>
        <v>8733.141080681295</v>
      </c>
      <c r="D141" s="18" t="s">
        <v>122</v>
      </c>
      <c r="E141" s="23">
        <f>(E140/E136)/12*1000</f>
        <v>10370.481524705088</v>
      </c>
      <c r="F141" s="23">
        <f>(F140/F136)/12*1000</f>
        <v>11359.583040123503</v>
      </c>
      <c r="G141" s="19">
        <f t="shared" si="16"/>
        <v>989.1015154184151</v>
      </c>
      <c r="H141" s="65">
        <f t="shared" si="15"/>
        <v>9.537662383970584</v>
      </c>
      <c r="CQ141" s="2">
        <v>8636.879711569976</v>
      </c>
      <c r="CR141" s="2" t="s">
        <v>122</v>
      </c>
      <c r="CS141" s="2">
        <v>0</v>
      </c>
      <c r="CT141" s="2">
        <v>9713.05133006536</v>
      </c>
    </row>
    <row r="142" spans="1:8" s="2" customFormat="1" ht="20.1" customHeight="1" hidden="1">
      <c r="A142" s="37" t="s">
        <v>147</v>
      </c>
      <c r="B142" s="38" t="s">
        <v>155</v>
      </c>
      <c r="C142" s="46" t="e">
        <f>#REF!+#REF!+#REF!</f>
        <v>#REF!</v>
      </c>
      <c r="D142" s="18" t="s">
        <v>122</v>
      </c>
      <c r="E142" s="50" t="e">
        <f>#REF!+#REF!+#REF!</f>
        <v>#REF!</v>
      </c>
      <c r="F142" s="23" t="e">
        <f>#REF!+#REF!+#REF!</f>
        <v>#REF!</v>
      </c>
      <c r="G142" s="44" t="e">
        <f t="shared" si="16"/>
        <v>#REF!</v>
      </c>
      <c r="H142" s="41" t="e">
        <f>(F142/E142)*100</f>
        <v>#REF!</v>
      </c>
    </row>
    <row r="143" spans="1:8" s="2" customFormat="1" ht="20.1" customHeight="1" hidden="1">
      <c r="A143" s="37" t="s">
        <v>149</v>
      </c>
      <c r="B143" s="38" t="s">
        <v>156</v>
      </c>
      <c r="C143" s="46" t="e">
        <f>#REF!+#REF!+#REF!</f>
        <v>#REF!</v>
      </c>
      <c r="D143" s="18" t="s">
        <v>122</v>
      </c>
      <c r="E143" s="50" t="e">
        <f>#REF!+#REF!+#REF!</f>
        <v>#REF!</v>
      </c>
      <c r="F143" s="23" t="e">
        <f>#REF!+#REF!+#REF!</f>
        <v>#REF!</v>
      </c>
      <c r="G143" s="44" t="e">
        <f t="shared" si="16"/>
        <v>#REF!</v>
      </c>
      <c r="H143" s="41" t="e">
        <f>(F143/E143)*100</f>
        <v>#REF!</v>
      </c>
    </row>
    <row r="144" spans="1:8" s="2" customFormat="1" ht="20.1" customHeight="1" hidden="1" thickBot="1">
      <c r="A144" s="43" t="s">
        <v>151</v>
      </c>
      <c r="B144" s="39" t="s">
        <v>157</v>
      </c>
      <c r="C144" s="47" t="e">
        <f>#REF!+#REF!+#REF!</f>
        <v>#REF!</v>
      </c>
      <c r="D144" s="29" t="s">
        <v>122</v>
      </c>
      <c r="E144" s="51" t="e">
        <f>#REF!+#REF!+#REF!</f>
        <v>#REF!</v>
      </c>
      <c r="F144" s="48" t="e">
        <f>#REF!+#REF!+#REF!</f>
        <v>#REF!</v>
      </c>
      <c r="G144" s="45" t="e">
        <f t="shared" si="16"/>
        <v>#REF!</v>
      </c>
      <c r="H144" s="42" t="e">
        <f>(F144/E144)*100</f>
        <v>#REF!</v>
      </c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</sheetData>
  <mergeCells count="18">
    <mergeCell ref="A106:H106"/>
    <mergeCell ref="A112:H112"/>
    <mergeCell ref="A135:H135"/>
    <mergeCell ref="A2:H2"/>
    <mergeCell ref="A3:H3"/>
    <mergeCell ref="A7:A8"/>
    <mergeCell ref="A10:H10"/>
    <mergeCell ref="B7:B8"/>
    <mergeCell ref="A4:H4"/>
    <mergeCell ref="A5:H5"/>
    <mergeCell ref="C7:D7"/>
    <mergeCell ref="E7:H7"/>
    <mergeCell ref="A58:H58"/>
    <mergeCell ref="A59:H59"/>
    <mergeCell ref="A71:H71"/>
    <mergeCell ref="A126:H126"/>
    <mergeCell ref="A85:H85"/>
    <mergeCell ref="A93:H93"/>
  </mergeCells>
  <printOptions/>
  <pageMargins left="1.27" right="0.1968503937007874" top="0.59" bottom="0.1968503937007874" header="0.31496062992125984" footer="0.1968503937007874"/>
  <pageSetup horizontalDpi="300" verticalDpi="300" orientation="landscape" paperSize="9" scale="46" r:id="rId1"/>
  <rowBreaks count="2" manualBreakCount="2">
    <brk id="48" max="16383" man="1"/>
    <brk id="92" max="16383" man="1"/>
  </rowBreaks>
  <ignoredErrors>
    <ignoredError sqref="G15:H19 C27:H29 C43:H43 G42 C61:H61 G25:H26 C38:H38 G30:H37 G39:H41 C46:H47 G44:H45 G48:H48 C70:H70 G62:H69" evalError="1"/>
    <ignoredError sqref="H42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R310"/>
  <sheetViews>
    <sheetView zoomScale="65" zoomScaleNormal="65" zoomScaleSheetLayoutView="50" workbookViewId="0" topLeftCell="A1">
      <selection activeCell="A2" sqref="A2:H5"/>
    </sheetView>
  </sheetViews>
  <sheetFormatPr defaultColWidth="9.00390625" defaultRowHeight="12.75"/>
  <cols>
    <col min="1" max="1" width="84.375" style="1" customWidth="1"/>
    <col min="2" max="2" width="19.125" style="9" customWidth="1"/>
    <col min="3" max="3" width="26.875" style="9" customWidth="1"/>
    <col min="4" max="4" width="27.375" style="9" customWidth="1"/>
    <col min="5" max="5" width="27.25390625" style="9" customWidth="1"/>
    <col min="6" max="6" width="26.625" style="9" customWidth="1"/>
    <col min="7" max="7" width="27.125" style="9" customWidth="1"/>
    <col min="8" max="8" width="27.75390625" style="9" customWidth="1"/>
    <col min="9" max="16384" width="9.125" style="1" customWidth="1"/>
  </cols>
  <sheetData>
    <row r="1" spans="2:8" ht="20.25">
      <c r="B1" s="8"/>
      <c r="C1" s="8"/>
      <c r="D1" s="8"/>
      <c r="E1" s="1"/>
      <c r="F1" s="15"/>
      <c r="G1" s="15"/>
      <c r="H1" s="40"/>
    </row>
    <row r="2" spans="1:118" ht="27.75" customHeight="1">
      <c r="A2" s="102" t="s">
        <v>69</v>
      </c>
      <c r="B2" s="102"/>
      <c r="C2" s="102"/>
      <c r="D2" s="102"/>
      <c r="E2" s="102"/>
      <c r="F2" s="102"/>
      <c r="G2" s="102"/>
      <c r="H2" s="102"/>
      <c r="DI2" s="34"/>
      <c r="DJ2" s="34"/>
      <c r="DK2" s="34"/>
      <c r="DL2" s="34"/>
      <c r="DM2" s="34"/>
      <c r="DN2" s="34"/>
    </row>
    <row r="3" spans="1:8" ht="20.25" customHeight="1">
      <c r="A3" s="102" t="s">
        <v>163</v>
      </c>
      <c r="B3" s="102"/>
      <c r="C3" s="102"/>
      <c r="D3" s="102"/>
      <c r="E3" s="102"/>
      <c r="F3" s="102"/>
      <c r="G3" s="102"/>
      <c r="H3" s="102"/>
    </row>
    <row r="4" spans="1:8" ht="20.25" customHeight="1">
      <c r="A4" s="102" t="s">
        <v>164</v>
      </c>
      <c r="B4" s="102"/>
      <c r="C4" s="102"/>
      <c r="D4" s="102"/>
      <c r="E4" s="102"/>
      <c r="F4" s="102"/>
      <c r="G4" s="102"/>
      <c r="H4" s="102"/>
    </row>
    <row r="5" spans="1:8" ht="20.25" customHeight="1">
      <c r="A5" s="102" t="s">
        <v>161</v>
      </c>
      <c r="B5" s="102"/>
      <c r="C5" s="102"/>
      <c r="D5" s="102"/>
      <c r="E5" s="102"/>
      <c r="F5" s="102"/>
      <c r="G5" s="102"/>
      <c r="H5" s="102"/>
    </row>
    <row r="6" spans="2:8" ht="12.75">
      <c r="B6" s="20"/>
      <c r="C6" s="20"/>
      <c r="D6" s="20"/>
      <c r="E6" s="20"/>
      <c r="F6" s="1"/>
      <c r="G6" s="1"/>
      <c r="H6" s="21" t="s">
        <v>70</v>
      </c>
    </row>
    <row r="7" spans="1:8" ht="43.5" customHeight="1">
      <c r="A7" s="110" t="s">
        <v>68</v>
      </c>
      <c r="B7" s="111" t="s">
        <v>7</v>
      </c>
      <c r="C7" s="111" t="s">
        <v>53</v>
      </c>
      <c r="D7" s="111"/>
      <c r="E7" s="113" t="s">
        <v>54</v>
      </c>
      <c r="F7" s="113"/>
      <c r="G7" s="113"/>
      <c r="H7" s="113"/>
    </row>
    <row r="8" spans="1:8" ht="27.75" customHeight="1">
      <c r="A8" s="110"/>
      <c r="B8" s="111"/>
      <c r="C8" s="4" t="s">
        <v>57</v>
      </c>
      <c r="D8" s="4" t="s">
        <v>58</v>
      </c>
      <c r="E8" s="4" t="s">
        <v>59</v>
      </c>
      <c r="F8" s="4" t="s">
        <v>55</v>
      </c>
      <c r="G8" s="4" t="s">
        <v>64</v>
      </c>
      <c r="H8" s="4" t="s">
        <v>65</v>
      </c>
    </row>
    <row r="9" spans="1:8" ht="12.75">
      <c r="A9" s="53">
        <v>1</v>
      </c>
      <c r="B9" s="54">
        <v>2</v>
      </c>
      <c r="C9" s="53">
        <v>3</v>
      </c>
      <c r="D9" s="54">
        <v>4</v>
      </c>
      <c r="E9" s="53">
        <v>5</v>
      </c>
      <c r="F9" s="54">
        <v>6</v>
      </c>
      <c r="G9" s="53">
        <v>7</v>
      </c>
      <c r="H9" s="54">
        <v>8</v>
      </c>
    </row>
    <row r="10" spans="1:8" ht="12.75">
      <c r="A10" s="108" t="s">
        <v>24</v>
      </c>
      <c r="B10" s="109"/>
      <c r="C10" s="109"/>
      <c r="D10" s="109"/>
      <c r="E10" s="109"/>
      <c r="F10" s="109"/>
      <c r="G10" s="109"/>
      <c r="H10" s="109"/>
    </row>
    <row r="11" spans="1:8" ht="20.1" customHeight="1">
      <c r="A11" s="55" t="s">
        <v>40</v>
      </c>
      <c r="B11" s="4">
        <v>1000</v>
      </c>
      <c r="C11" s="19">
        <v>500318219.65813637</v>
      </c>
      <c r="D11" s="19">
        <v>548166310.8927842</v>
      </c>
      <c r="E11" s="19">
        <v>552238424.4745505</v>
      </c>
      <c r="F11" s="19">
        <v>548166310.8927842</v>
      </c>
      <c r="G11" s="19">
        <f>F11-E11</f>
        <v>-4072113.5817662477</v>
      </c>
      <c r="H11" s="65">
        <f>F11/E11*100-100</f>
        <v>-0.7373832390675972</v>
      </c>
    </row>
    <row r="12" spans="1:8" ht="20.1" customHeight="1">
      <c r="A12" s="55" t="s">
        <v>37</v>
      </c>
      <c r="B12" s="4">
        <v>1010</v>
      </c>
      <c r="C12" s="19">
        <v>-388374253.5469351</v>
      </c>
      <c r="D12" s="19">
        <v>-438890105.5326087</v>
      </c>
      <c r="E12" s="19">
        <v>-445499767.8650106</v>
      </c>
      <c r="F12" s="19">
        <v>-438890105.5326087</v>
      </c>
      <c r="G12" s="19">
        <f>F12-E12</f>
        <v>6609662.332401931</v>
      </c>
      <c r="H12" s="65">
        <f aca="true" t="shared" si="0" ref="H12:H47">F12/E12*100-100</f>
        <v>-1.4836511282772875</v>
      </c>
    </row>
    <row r="13" spans="1:8" ht="20.1" customHeight="1">
      <c r="A13" s="56" t="s">
        <v>60</v>
      </c>
      <c r="B13" s="4">
        <v>1020</v>
      </c>
      <c r="C13" s="25">
        <f>C11+C12</f>
        <v>111943966.11120129</v>
      </c>
      <c r="D13" s="25">
        <f>D11+D12</f>
        <v>109276205.36017555</v>
      </c>
      <c r="E13" s="25">
        <f>E11+E12</f>
        <v>106738656.60953987</v>
      </c>
      <c r="F13" s="25">
        <f>F11+F12</f>
        <v>109276205.36017555</v>
      </c>
      <c r="G13" s="26">
        <f>F13-E13</f>
        <v>2537548.7506356835</v>
      </c>
      <c r="H13" s="66">
        <f t="shared" si="0"/>
        <v>2.37734746832939</v>
      </c>
    </row>
    <row r="14" spans="1:116" ht="20.1" customHeight="1">
      <c r="A14" s="55" t="s">
        <v>49</v>
      </c>
      <c r="B14" s="5">
        <v>1030</v>
      </c>
      <c r="C14" s="19">
        <v>-9428520.013582587</v>
      </c>
      <c r="D14" s="19">
        <v>-12644599.19661</v>
      </c>
      <c r="E14" s="19">
        <v>-14047245.185255047</v>
      </c>
      <c r="F14" s="19">
        <v>-12644599.19661</v>
      </c>
      <c r="G14" s="19">
        <f>F14-E14</f>
        <v>1402645.988645047</v>
      </c>
      <c r="H14" s="65">
        <f t="shared" si="0"/>
        <v>-9.985203291798172</v>
      </c>
      <c r="DI14" s="1">
        <v>-438.4</v>
      </c>
      <c r="DJ14" s="1">
        <v>-222.9</v>
      </c>
      <c r="DK14" s="1">
        <v>-111.4</v>
      </c>
      <c r="DL14" s="1">
        <v>-111.5</v>
      </c>
    </row>
    <row r="15" spans="1:8" ht="20.1" customHeight="1">
      <c r="A15" s="57" t="s">
        <v>25</v>
      </c>
      <c r="B15" s="5">
        <v>1031</v>
      </c>
      <c r="C15" s="19">
        <v>-217713.43949</v>
      </c>
      <c r="D15" s="19">
        <v>-246409.95249695206</v>
      </c>
      <c r="E15" s="19">
        <v>-229251.02667310945</v>
      </c>
      <c r="F15" s="19">
        <v>-246409.95249695206</v>
      </c>
      <c r="G15" s="19">
        <f>F15-E15</f>
        <v>-17158.925823842612</v>
      </c>
      <c r="H15" s="65">
        <f t="shared" si="0"/>
        <v>7.484775999851735</v>
      </c>
    </row>
    <row r="16" spans="1:8" s="2" customFormat="1" ht="20.1" customHeight="1">
      <c r="A16" s="57" t="s">
        <v>43</v>
      </c>
      <c r="B16" s="5">
        <v>1032</v>
      </c>
      <c r="C16" s="19">
        <v>-428.79999999999995</v>
      </c>
      <c r="D16" s="19">
        <v>-338.2</v>
      </c>
      <c r="E16" s="19">
        <v>-358</v>
      </c>
      <c r="F16" s="19">
        <v>-338.2</v>
      </c>
      <c r="G16" s="19">
        <f aca="true" t="shared" si="1" ref="G16:G48">F16-E16</f>
        <v>19.80000000000001</v>
      </c>
      <c r="H16" s="65">
        <f t="shared" si="0"/>
        <v>-5.530726256983243</v>
      </c>
    </row>
    <row r="17" spans="1:8" s="2" customFormat="1" ht="20.1" customHeight="1">
      <c r="A17" s="57" t="s">
        <v>19</v>
      </c>
      <c r="B17" s="5">
        <v>1033</v>
      </c>
      <c r="C17" s="19">
        <v>-5491</v>
      </c>
      <c r="D17" s="19">
        <v>-3614</v>
      </c>
      <c r="E17" s="19">
        <v>-19933.666666666664</v>
      </c>
      <c r="F17" s="19">
        <v>-3614</v>
      </c>
      <c r="G17" s="19">
        <f t="shared" si="1"/>
        <v>16319.666666666664</v>
      </c>
      <c r="H17" s="65">
        <f t="shared" si="0"/>
        <v>-81.86986839684954</v>
      </c>
    </row>
    <row r="18" spans="1:8" s="2" customFormat="1" ht="20.1" customHeight="1">
      <c r="A18" s="57" t="s">
        <v>8</v>
      </c>
      <c r="B18" s="5">
        <v>1034</v>
      </c>
      <c r="C18" s="19">
        <v>-5801.379190000001</v>
      </c>
      <c r="D18" s="19">
        <v>-2604.47291</v>
      </c>
      <c r="E18" s="19">
        <v>-9357.209045754267</v>
      </c>
      <c r="F18" s="19">
        <v>-2604.47291</v>
      </c>
      <c r="G18" s="19">
        <f t="shared" si="1"/>
        <v>6752.736135754267</v>
      </c>
      <c r="H18" s="65">
        <f t="shared" si="0"/>
        <v>-72.16613525181687</v>
      </c>
    </row>
    <row r="19" spans="1:8" s="2" customFormat="1" ht="20.1" customHeight="1">
      <c r="A19" s="57" t="s">
        <v>9</v>
      </c>
      <c r="B19" s="5">
        <v>1035</v>
      </c>
      <c r="C19" s="19">
        <v>-79258.71098999999</v>
      </c>
      <c r="D19" s="19">
        <v>-74479.43074000001</v>
      </c>
      <c r="E19" s="19">
        <v>-104737.67250333334</v>
      </c>
      <c r="F19" s="19">
        <v>-74479.43074000001</v>
      </c>
      <c r="G19" s="19">
        <f t="shared" si="1"/>
        <v>30258.241763333324</v>
      </c>
      <c r="H19" s="65">
        <f t="shared" si="0"/>
        <v>-28.889549519415127</v>
      </c>
    </row>
    <row r="20" spans="1:8" s="2" customFormat="1" ht="20.1" customHeight="1">
      <c r="A20" s="55" t="s">
        <v>26</v>
      </c>
      <c r="B20" s="4">
        <v>1060</v>
      </c>
      <c r="C20" s="19">
        <v>-1982576.1</v>
      </c>
      <c r="D20" s="19">
        <v>-2306411.5067600003</v>
      </c>
      <c r="E20" s="19">
        <v>-2322382.847308024</v>
      </c>
      <c r="F20" s="19">
        <v>-2306411.5067600003</v>
      </c>
      <c r="G20" s="19">
        <f t="shared" si="1"/>
        <v>15971.340548023582</v>
      </c>
      <c r="H20" s="65">
        <f t="shared" si="0"/>
        <v>-0.6877135079832613</v>
      </c>
    </row>
    <row r="21" spans="1:8" s="2" customFormat="1" ht="20.1" customHeight="1">
      <c r="A21" s="57" t="s">
        <v>71</v>
      </c>
      <c r="B21" s="5">
        <v>1070</v>
      </c>
      <c r="C21" s="19">
        <v>89441573.781</v>
      </c>
      <c r="D21" s="19">
        <v>21755286.50825139</v>
      </c>
      <c r="E21" s="19">
        <v>14445127.326949844</v>
      </c>
      <c r="F21" s="19">
        <v>21755286.50825139</v>
      </c>
      <c r="G21" s="19">
        <f t="shared" si="1"/>
        <v>7310159.181301547</v>
      </c>
      <c r="H21" s="65">
        <f t="shared" si="0"/>
        <v>50.60640183948536</v>
      </c>
    </row>
    <row r="22" spans="1:8" s="2" customFormat="1" ht="20.1" customHeight="1">
      <c r="A22" s="57" t="s">
        <v>47</v>
      </c>
      <c r="B22" s="5">
        <v>1071</v>
      </c>
      <c r="C22" s="19">
        <v>4094247.3</v>
      </c>
      <c r="D22" s="19">
        <v>6733608.77943</v>
      </c>
      <c r="E22" s="19">
        <v>2826490.5449</v>
      </c>
      <c r="F22" s="19">
        <v>6733608.77943</v>
      </c>
      <c r="G22" s="19">
        <f t="shared" si="1"/>
        <v>3907118.23453</v>
      </c>
      <c r="H22" s="65">
        <f t="shared" si="0"/>
        <v>138.23213530927387</v>
      </c>
    </row>
    <row r="23" spans="1:8" s="2" customFormat="1" ht="20.1" customHeight="1">
      <c r="A23" s="57" t="s">
        <v>73</v>
      </c>
      <c r="B23" s="5">
        <v>1072</v>
      </c>
      <c r="C23" s="19">
        <v>3303</v>
      </c>
      <c r="D23" s="19">
        <v>71217.08574000001</v>
      </c>
      <c r="E23" s="19">
        <v>57819</v>
      </c>
      <c r="F23" s="19">
        <v>71217.08574000001</v>
      </c>
      <c r="G23" s="19">
        <f t="shared" si="1"/>
        <v>13398.08574000001</v>
      </c>
      <c r="H23" s="65">
        <f t="shared" si="0"/>
        <v>23.17246188969027</v>
      </c>
    </row>
    <row r="24" spans="1:113" ht="20.1" customHeight="1">
      <c r="A24" s="58" t="s">
        <v>72</v>
      </c>
      <c r="B24" s="5">
        <v>1080</v>
      </c>
      <c r="C24" s="19">
        <v>-87319373.19836</v>
      </c>
      <c r="D24" s="19">
        <v>-60677533.98526</v>
      </c>
      <c r="E24" s="19">
        <v>-42596993.94826152</v>
      </c>
      <c r="F24" s="19">
        <v>-60677533.98526</v>
      </c>
      <c r="G24" s="19">
        <f t="shared" si="1"/>
        <v>-18080540.03699848</v>
      </c>
      <c r="H24" s="65">
        <f t="shared" si="0"/>
        <v>42.44557740144569</v>
      </c>
      <c r="BM24" s="32"/>
      <c r="BN24" s="32"/>
      <c r="BO24" s="32"/>
      <c r="BP24" s="32"/>
      <c r="DI24" s="32"/>
    </row>
    <row r="25" spans="1:8" s="2" customFormat="1" ht="20.1" customHeight="1">
      <c r="A25" s="57" t="s">
        <v>47</v>
      </c>
      <c r="B25" s="5">
        <v>1081</v>
      </c>
      <c r="C25" s="19">
        <v>-5841200.19245</v>
      </c>
      <c r="D25" s="19">
        <v>-6518752.673040001</v>
      </c>
      <c r="E25" s="19">
        <v>-2735689.49231</v>
      </c>
      <c r="F25" s="19">
        <v>-6518752.673040001</v>
      </c>
      <c r="G25" s="19">
        <f t="shared" si="1"/>
        <v>-3783063.1807300006</v>
      </c>
      <c r="H25" s="65">
        <f t="shared" si="0"/>
        <v>138.2855470755785</v>
      </c>
    </row>
    <row r="26" spans="1:8" s="2" customFormat="1" ht="20.1" customHeight="1">
      <c r="A26" s="57" t="s">
        <v>74</v>
      </c>
      <c r="B26" s="5">
        <v>1082</v>
      </c>
      <c r="C26" s="19">
        <v>0.005379999999831853</v>
      </c>
      <c r="D26" s="19">
        <v>-3068</v>
      </c>
      <c r="E26" s="19">
        <v>-3323.50468</v>
      </c>
      <c r="F26" s="19">
        <v>-3068</v>
      </c>
      <c r="G26" s="19">
        <f t="shared" si="1"/>
        <v>255.50468</v>
      </c>
      <c r="H26" s="65">
        <f t="shared" si="0"/>
        <v>-7.687808641809994</v>
      </c>
    </row>
    <row r="27" spans="1:8" s="2" customFormat="1" ht="20.1" customHeight="1">
      <c r="A27" s="6" t="s">
        <v>3</v>
      </c>
      <c r="B27" s="4">
        <v>1100</v>
      </c>
      <c r="C27" s="25">
        <f>SUM(C13,C14,C20,C21,C24)</f>
        <v>102655070.5802587</v>
      </c>
      <c r="D27" s="25">
        <f>SUM(D13,D14,D20,D21,D24)</f>
        <v>55402947.17979694</v>
      </c>
      <c r="E27" s="25">
        <f>SUM(E13,E14,E20,E21,E24)</f>
        <v>62217161.95566512</v>
      </c>
      <c r="F27" s="25">
        <f>SUM(F13,F14,F20,F21,F24)</f>
        <v>55402947.17979694</v>
      </c>
      <c r="G27" s="26">
        <f t="shared" si="1"/>
        <v>-6814214.775868177</v>
      </c>
      <c r="H27" s="66">
        <f t="shared" si="0"/>
        <v>-10.952307308269496</v>
      </c>
    </row>
    <row r="28" spans="1:8" ht="20.1" customHeight="1">
      <c r="A28" s="16" t="s">
        <v>29</v>
      </c>
      <c r="B28" s="4">
        <v>1310</v>
      </c>
      <c r="C28" s="28">
        <v>170447143.96732867</v>
      </c>
      <c r="D28" s="28">
        <v>124034108.95766702</v>
      </c>
      <c r="E28" s="28">
        <v>133258612.43012932</v>
      </c>
      <c r="F28" s="28">
        <v>124034108.95766702</v>
      </c>
      <c r="G28" s="19">
        <f t="shared" si="1"/>
        <v>-9224503.472462296</v>
      </c>
      <c r="H28" s="65">
        <f t="shared" si="0"/>
        <v>-6.9222568839960985</v>
      </c>
    </row>
    <row r="29" spans="1:8" ht="20.1" customHeight="1">
      <c r="A29" s="16" t="s">
        <v>50</v>
      </c>
      <c r="B29" s="4">
        <v>5010</v>
      </c>
      <c r="C29" s="28">
        <f>(C28/C11)*100</f>
        <v>34.06774674002356</v>
      </c>
      <c r="D29" s="28">
        <f>(D28/D11)*100</f>
        <v>22.62709445891629</v>
      </c>
      <c r="E29" s="28">
        <f>(E28/E11)*100</f>
        <v>24.130630272046645</v>
      </c>
      <c r="F29" s="28">
        <f>(F28/F11)*100</f>
        <v>22.62709445891629</v>
      </c>
      <c r="G29" s="23">
        <f t="shared" si="1"/>
        <v>-1.5035358131303553</v>
      </c>
      <c r="H29" s="65">
        <f t="shared" si="0"/>
        <v>-6.230818657364608</v>
      </c>
    </row>
    <row r="30" spans="1:8" ht="20.1" customHeight="1">
      <c r="A30" s="57" t="s">
        <v>75</v>
      </c>
      <c r="B30" s="5">
        <v>1110</v>
      </c>
      <c r="C30" s="19">
        <v>1281809</v>
      </c>
      <c r="D30" s="19">
        <v>94621.1146</v>
      </c>
      <c r="E30" s="19">
        <v>11466399.440160742</v>
      </c>
      <c r="F30" s="19">
        <v>94621.1146</v>
      </c>
      <c r="G30" s="19">
        <f t="shared" si="1"/>
        <v>-11371778.325560741</v>
      </c>
      <c r="H30" s="65">
        <f t="shared" si="0"/>
        <v>-99.1747966299814</v>
      </c>
    </row>
    <row r="31" spans="1:8" ht="20.1" customHeight="1">
      <c r="A31" s="57" t="s">
        <v>76</v>
      </c>
      <c r="B31" s="5">
        <v>1120</v>
      </c>
      <c r="C31" s="19">
        <v>-274269.0274</v>
      </c>
      <c r="D31" s="19">
        <v>-201167.96164</v>
      </c>
      <c r="E31" s="19">
        <v>-21878073.353105113</v>
      </c>
      <c r="F31" s="19">
        <v>-201167.96164</v>
      </c>
      <c r="G31" s="19">
        <f t="shared" si="1"/>
        <v>21676905.391465113</v>
      </c>
      <c r="H31" s="65">
        <f t="shared" si="0"/>
        <v>-99.08050421811275</v>
      </c>
    </row>
    <row r="32" spans="1:116" ht="20.1" customHeight="1">
      <c r="A32" s="57" t="s">
        <v>77</v>
      </c>
      <c r="B32" s="5">
        <v>1130</v>
      </c>
      <c r="C32" s="19">
        <v>2682980.26867</v>
      </c>
      <c r="D32" s="19">
        <v>3006890.72192</v>
      </c>
      <c r="E32" s="19">
        <v>2549423.397029999</v>
      </c>
      <c r="F32" s="19">
        <v>3006890.72192</v>
      </c>
      <c r="G32" s="19">
        <f t="shared" si="1"/>
        <v>457467.32489000075</v>
      </c>
      <c r="H32" s="65">
        <f t="shared" si="0"/>
        <v>17.94395255895651</v>
      </c>
      <c r="DI32" s="33">
        <v>436.1</v>
      </c>
      <c r="DJ32" s="33">
        <v>222.8</v>
      </c>
      <c r="DK32" s="33">
        <v>111.3</v>
      </c>
      <c r="DL32" s="33">
        <v>111.4</v>
      </c>
    </row>
    <row r="33" spans="1:8" ht="20.1" customHeight="1">
      <c r="A33" s="57" t="s">
        <v>78</v>
      </c>
      <c r="B33" s="5">
        <v>1140</v>
      </c>
      <c r="C33" s="19">
        <v>-16945400.8</v>
      </c>
      <c r="D33" s="19">
        <v>-14977646.17435</v>
      </c>
      <c r="E33" s="19">
        <v>-13347550.388314465</v>
      </c>
      <c r="F33" s="19">
        <v>-14977646.17435</v>
      </c>
      <c r="G33" s="19">
        <f t="shared" si="1"/>
        <v>-1630095.7860355359</v>
      </c>
      <c r="H33" s="65">
        <f t="shared" si="0"/>
        <v>12.212696252210108</v>
      </c>
    </row>
    <row r="34" spans="1:8" ht="20.1" customHeight="1">
      <c r="A34" s="57" t="s">
        <v>93</v>
      </c>
      <c r="B34" s="5">
        <v>1150</v>
      </c>
      <c r="C34" s="19">
        <v>2999387.48819</v>
      </c>
      <c r="D34" s="19">
        <v>3008572.34404</v>
      </c>
      <c r="E34" s="19">
        <v>4748808.570709746</v>
      </c>
      <c r="F34" s="19">
        <v>3008572.34404</v>
      </c>
      <c r="G34" s="19">
        <f t="shared" si="1"/>
        <v>-1740236.2266697465</v>
      </c>
      <c r="H34" s="65">
        <f t="shared" si="0"/>
        <v>-36.645743890443974</v>
      </c>
    </row>
    <row r="35" spans="1:68" ht="20.1" customHeight="1">
      <c r="A35" s="57" t="s">
        <v>47</v>
      </c>
      <c r="B35" s="5">
        <v>1151</v>
      </c>
      <c r="C35" s="19">
        <v>787890.44209</v>
      </c>
      <c r="D35" s="19">
        <v>2225907.6294899997</v>
      </c>
      <c r="E35" s="19">
        <v>1814142.7211897455</v>
      </c>
      <c r="F35" s="19">
        <v>2225907.6294899997</v>
      </c>
      <c r="G35" s="19">
        <f t="shared" si="1"/>
        <v>411764.90830025426</v>
      </c>
      <c r="H35" s="65">
        <f t="shared" si="0"/>
        <v>22.697492512067186</v>
      </c>
      <c r="BM35" s="32"/>
      <c r="BN35" s="32"/>
      <c r="BO35" s="32"/>
      <c r="BP35" s="32"/>
    </row>
    <row r="36" spans="1:68" ht="19.5" customHeight="1">
      <c r="A36" s="57" t="s">
        <v>94</v>
      </c>
      <c r="B36" s="5">
        <v>1160</v>
      </c>
      <c r="C36" s="19">
        <v>-9381258.092530001</v>
      </c>
      <c r="D36" s="19">
        <v>-4825886.0002</v>
      </c>
      <c r="E36" s="19">
        <v>-6068747.728395053</v>
      </c>
      <c r="F36" s="19">
        <v>-4825886.0002</v>
      </c>
      <c r="G36" s="19">
        <f t="shared" si="1"/>
        <v>1242861.7281950535</v>
      </c>
      <c r="H36" s="65">
        <f t="shared" si="0"/>
        <v>-20.479706585591444</v>
      </c>
      <c r="BM36" s="32"/>
      <c r="BN36" s="32"/>
      <c r="BO36" s="32"/>
      <c r="BP36" s="32"/>
    </row>
    <row r="37" spans="1:8" ht="19.5" customHeight="1">
      <c r="A37" s="57" t="s">
        <v>47</v>
      </c>
      <c r="B37" s="5">
        <v>1161</v>
      </c>
      <c r="C37" s="19">
        <v>-3819854.55344</v>
      </c>
      <c r="D37" s="19">
        <v>-1777744.8105099997</v>
      </c>
      <c r="E37" s="19">
        <v>-3629455.3685761434</v>
      </c>
      <c r="F37" s="19">
        <v>-1777744.8105099997</v>
      </c>
      <c r="G37" s="19">
        <f t="shared" si="1"/>
        <v>1851710.5580661437</v>
      </c>
      <c r="H37" s="65">
        <f t="shared" si="0"/>
        <v>-51.01896483142539</v>
      </c>
    </row>
    <row r="38" spans="1:68" ht="20.1" customHeight="1">
      <c r="A38" s="16" t="s">
        <v>23</v>
      </c>
      <c r="B38" s="4">
        <v>1170</v>
      </c>
      <c r="C38" s="25">
        <f>SUM(C27,C30:C34,C36)</f>
        <v>83018319.4171887</v>
      </c>
      <c r="D38" s="25">
        <f>SUM(D27,D30:D34,D36)</f>
        <v>41508331.224166945</v>
      </c>
      <c r="E38" s="25">
        <f>SUM(E27,E30:E34,E36)</f>
        <v>39687421.89375097</v>
      </c>
      <c r="F38" s="25">
        <f>SUM(F27,F30:F34,F36)</f>
        <v>41508331.224166945</v>
      </c>
      <c r="G38" s="26">
        <f t="shared" si="1"/>
        <v>1820909.3304159716</v>
      </c>
      <c r="H38" s="66">
        <f t="shared" si="0"/>
        <v>4.588127027476901</v>
      </c>
      <c r="BM38" s="32"/>
      <c r="BN38" s="32"/>
      <c r="BO38" s="32"/>
      <c r="BP38" s="32"/>
    </row>
    <row r="39" spans="1:116" ht="19.5" customHeight="1">
      <c r="A39" s="57" t="s">
        <v>27</v>
      </c>
      <c r="B39" s="4">
        <v>1180</v>
      </c>
      <c r="C39" s="19">
        <v>-24254589.999999996</v>
      </c>
      <c r="D39" s="19">
        <v>-16379688.044</v>
      </c>
      <c r="E39" s="19">
        <v>-18277827.865406927</v>
      </c>
      <c r="F39" s="19">
        <v>-16379688.044</v>
      </c>
      <c r="G39" s="19">
        <f t="shared" si="1"/>
        <v>1898139.821406927</v>
      </c>
      <c r="H39" s="65">
        <f t="shared" si="0"/>
        <v>-10.384931050802777</v>
      </c>
      <c r="BM39" s="32"/>
      <c r="BN39" s="32"/>
      <c r="BO39" s="32"/>
      <c r="BP39" s="32"/>
      <c r="DK39" s="34"/>
      <c r="DL39" s="34"/>
    </row>
    <row r="40" spans="1:8" s="2" customFormat="1" ht="20.1" customHeight="1">
      <c r="A40" s="57" t="s">
        <v>95</v>
      </c>
      <c r="B40" s="4">
        <v>1181</v>
      </c>
      <c r="C40" s="19">
        <v>4454824.00213</v>
      </c>
      <c r="D40" s="19">
        <v>3887820.97</v>
      </c>
      <c r="E40" s="19">
        <v>5308722.397</v>
      </c>
      <c r="F40" s="19">
        <v>3887820.97</v>
      </c>
      <c r="G40" s="19">
        <f t="shared" si="1"/>
        <v>-1420901.4269999997</v>
      </c>
      <c r="H40" s="65">
        <f t="shared" si="0"/>
        <v>-26.765412103728806</v>
      </c>
    </row>
    <row r="41" spans="1:114" ht="18.75" customHeight="1">
      <c r="A41" s="57" t="s">
        <v>28</v>
      </c>
      <c r="B41" s="5">
        <v>1190</v>
      </c>
      <c r="C41" s="19">
        <v>0</v>
      </c>
      <c r="D41" s="19">
        <v>0</v>
      </c>
      <c r="E41" s="19">
        <v>0</v>
      </c>
      <c r="F41" s="19">
        <v>0</v>
      </c>
      <c r="G41" s="19">
        <f t="shared" si="1"/>
        <v>0</v>
      </c>
      <c r="H41" s="67" t="e">
        <f t="shared" si="0"/>
        <v>#DIV/0!</v>
      </c>
      <c r="BM41" s="32"/>
      <c r="BN41" s="32"/>
      <c r="BO41" s="32"/>
      <c r="BP41" s="32"/>
      <c r="DI41" s="34"/>
      <c r="DJ41" s="34"/>
    </row>
    <row r="42" spans="1:8" s="2" customFormat="1" ht="20.1" customHeight="1">
      <c r="A42" s="57" t="s">
        <v>96</v>
      </c>
      <c r="B42" s="3">
        <v>1191</v>
      </c>
      <c r="C42" s="19">
        <v>0</v>
      </c>
      <c r="D42" s="19">
        <v>0</v>
      </c>
      <c r="E42" s="19">
        <v>0</v>
      </c>
      <c r="F42" s="19">
        <v>0</v>
      </c>
      <c r="G42" s="19">
        <f t="shared" si="1"/>
        <v>0</v>
      </c>
      <c r="H42" s="59" t="e">
        <f>(F42/E42)*100</f>
        <v>#DIV/0!</v>
      </c>
    </row>
    <row r="43" spans="1:8" ht="20.1" customHeight="1">
      <c r="A43" s="6" t="s">
        <v>159</v>
      </c>
      <c r="B43" s="4">
        <v>1200</v>
      </c>
      <c r="C43" s="25">
        <f>SUM(C38:C42)</f>
        <v>63218553.419318706</v>
      </c>
      <c r="D43" s="25">
        <f>SUM(D38:D42)</f>
        <v>29016464.150166944</v>
      </c>
      <c r="E43" s="25">
        <f>SUM(E38:E42)</f>
        <v>26718316.425344046</v>
      </c>
      <c r="F43" s="25">
        <f>SUM(F38:F42)</f>
        <v>29016464.150166944</v>
      </c>
      <c r="G43" s="26">
        <f t="shared" si="1"/>
        <v>2298147.7248228975</v>
      </c>
      <c r="H43" s="66">
        <f t="shared" si="0"/>
        <v>8.601394220494214</v>
      </c>
    </row>
    <row r="44" spans="1:8" ht="20.1" customHeight="1">
      <c r="A44" s="22" t="s">
        <v>10</v>
      </c>
      <c r="B44" s="3">
        <v>1201</v>
      </c>
      <c r="C44" s="19">
        <v>89513320.41718864</v>
      </c>
      <c r="D44" s="19">
        <v>62601755.04044705</v>
      </c>
      <c r="E44" s="19">
        <v>58678763.99326726</v>
      </c>
      <c r="F44" s="19">
        <v>62601755.04044705</v>
      </c>
      <c r="G44" s="19">
        <f t="shared" si="1"/>
        <v>3922991.0471797884</v>
      </c>
      <c r="H44" s="65">
        <f t="shared" si="0"/>
        <v>6.685537970141823</v>
      </c>
    </row>
    <row r="45" spans="1:8" ht="20.1" customHeight="1">
      <c r="A45" s="22" t="s">
        <v>11</v>
      </c>
      <c r="B45" s="3">
        <v>1202</v>
      </c>
      <c r="C45" s="19">
        <v>-26294766.99787</v>
      </c>
      <c r="D45" s="19">
        <v>-33585290.890280016</v>
      </c>
      <c r="E45" s="19">
        <v>-31960447.56792319</v>
      </c>
      <c r="F45" s="19">
        <v>-33585290.890280016</v>
      </c>
      <c r="G45" s="19">
        <f>F45-E45</f>
        <v>-1624843.3223568276</v>
      </c>
      <c r="H45" s="65">
        <f t="shared" si="0"/>
        <v>5.083919175110637</v>
      </c>
    </row>
    <row r="46" spans="1:8" s="2" customFormat="1" ht="20.1" customHeight="1">
      <c r="A46" s="6" t="s">
        <v>98</v>
      </c>
      <c r="B46" s="5">
        <v>1210</v>
      </c>
      <c r="C46" s="25">
        <f>SUM(C11,C21,C30,C32,C34,C40,C41)</f>
        <v>601178794.1981264</v>
      </c>
      <c r="D46" s="25">
        <f>SUM(D11,D21,D30,D32,D34,D40,D41)</f>
        <v>579919502.5515957</v>
      </c>
      <c r="E46" s="25">
        <f>SUM(E11,E21,E30,E32,E34,E40,E41)</f>
        <v>590756905.6064007</v>
      </c>
      <c r="F46" s="25">
        <f>SUM(F11,F21,F30,F32,F34,F40,F41)</f>
        <v>579919502.5515957</v>
      </c>
      <c r="G46" s="26">
        <f>F46-E46</f>
        <v>-10837403.05480504</v>
      </c>
      <c r="H46" s="66">
        <f t="shared" si="0"/>
        <v>-1.8344945191424529</v>
      </c>
    </row>
    <row r="47" spans="1:8" s="2" customFormat="1" ht="20.1" customHeight="1">
      <c r="A47" s="6" t="s">
        <v>97</v>
      </c>
      <c r="B47" s="5">
        <v>1220</v>
      </c>
      <c r="C47" s="25">
        <f>SUM(C12,C14,C20,C24,C31,C33,C36,C39,C42)</f>
        <v>-537960240.7788076</v>
      </c>
      <c r="D47" s="25">
        <f>SUM(D12,D14,D20,D24,D31,D33,D36,D39,D42)</f>
        <v>-550903038.4014287</v>
      </c>
      <c r="E47" s="25">
        <f>SUM(E12,E14,E20,E24,E31,E33,E36,E39,E42)</f>
        <v>-564038589.1810567</v>
      </c>
      <c r="F47" s="25">
        <f>SUM(F12,F14,F20,F24,F31,F33,F36,F39,F42)</f>
        <v>-550903038.4014287</v>
      </c>
      <c r="G47" s="26">
        <f t="shared" si="1"/>
        <v>13135550.779628038</v>
      </c>
      <c r="H47" s="66">
        <f t="shared" si="0"/>
        <v>-2.328839024773089</v>
      </c>
    </row>
    <row r="48" spans="1:8" s="2" customFormat="1" ht="20.1" customHeight="1">
      <c r="A48" s="57" t="s">
        <v>56</v>
      </c>
      <c r="B48" s="5">
        <v>1230</v>
      </c>
      <c r="C48" s="19"/>
      <c r="D48" s="19"/>
      <c r="E48" s="19"/>
      <c r="F48" s="19"/>
      <c r="G48" s="26">
        <f t="shared" si="1"/>
        <v>0</v>
      </c>
      <c r="H48" s="60" t="e">
        <f>(F48/E48)*100</f>
        <v>#DIV/0!</v>
      </c>
    </row>
    <row r="49" spans="1:122" ht="20.1" customHeight="1">
      <c r="A49" s="6" t="s">
        <v>52</v>
      </c>
      <c r="B49" s="5"/>
      <c r="C49" s="19"/>
      <c r="D49" s="19"/>
      <c r="E49" s="19"/>
      <c r="F49" s="19"/>
      <c r="G49" s="19"/>
      <c r="H49" s="31"/>
      <c r="DI49" s="1">
        <v>354.7</v>
      </c>
      <c r="DJ49" s="1">
        <v>448.2</v>
      </c>
      <c r="DK49" s="1">
        <v>259.8</v>
      </c>
      <c r="DL49" s="1">
        <v>232.5</v>
      </c>
      <c r="DO49" s="35"/>
      <c r="DP49" s="35"/>
      <c r="DQ49" s="35"/>
      <c r="DR49" s="35"/>
    </row>
    <row r="50" spans="1:122" ht="20.1" customHeight="1">
      <c r="A50" s="57" t="s">
        <v>66</v>
      </c>
      <c r="B50" s="5">
        <v>1400</v>
      </c>
      <c r="C50" s="19">
        <v>195330724</v>
      </c>
      <c r="D50" s="19">
        <v>220755496</v>
      </c>
      <c r="E50" s="19">
        <v>229384931.8309596</v>
      </c>
      <c r="F50" s="19">
        <v>220755496</v>
      </c>
      <c r="G50" s="19">
        <f aca="true" t="shared" si="2" ref="G50:G57">F50-E50</f>
        <v>-8629435.830959588</v>
      </c>
      <c r="H50" s="65">
        <f aca="true" t="shared" si="3" ref="H50:H57">F50/E50*100-100</f>
        <v>-3.761988968533842</v>
      </c>
      <c r="DI50" s="1">
        <v>447.2</v>
      </c>
      <c r="DJ50" s="1">
        <v>409.1</v>
      </c>
      <c r="DK50" s="1">
        <v>226.5</v>
      </c>
      <c r="DL50" s="1">
        <v>216.1</v>
      </c>
      <c r="DO50" s="35"/>
      <c r="DP50" s="35"/>
      <c r="DQ50" s="35"/>
      <c r="DR50" s="35"/>
    </row>
    <row r="51" spans="1:122" ht="20.1" customHeight="1">
      <c r="A51" s="57" t="s">
        <v>67</v>
      </c>
      <c r="B51" s="10">
        <v>1401</v>
      </c>
      <c r="C51" s="19">
        <v>157702449.01582697</v>
      </c>
      <c r="D51" s="19">
        <v>172101909.76280582</v>
      </c>
      <c r="E51" s="19">
        <v>175688227.0635857</v>
      </c>
      <c r="F51" s="19">
        <v>172101909.76280582</v>
      </c>
      <c r="G51" s="19">
        <f t="shared" si="2"/>
        <v>-3586317.300779879</v>
      </c>
      <c r="H51" s="65">
        <f t="shared" si="3"/>
        <v>-2.0412963126333494</v>
      </c>
      <c r="DI51" s="1">
        <v>153.4</v>
      </c>
      <c r="DJ51" s="1">
        <v>148.9</v>
      </c>
      <c r="DK51" s="1">
        <v>78.5</v>
      </c>
      <c r="DL51" s="1">
        <v>79.7</v>
      </c>
      <c r="DO51" s="35"/>
      <c r="DP51" s="35"/>
      <c r="DQ51" s="35"/>
      <c r="DR51" s="35"/>
    </row>
    <row r="52" spans="1:122" ht="20.1" customHeight="1">
      <c r="A52" s="57" t="s">
        <v>13</v>
      </c>
      <c r="B52" s="10">
        <v>1402</v>
      </c>
      <c r="C52" s="19">
        <v>36983384.98417303</v>
      </c>
      <c r="D52" s="19">
        <v>44836689.23719418</v>
      </c>
      <c r="E52" s="19">
        <v>45380718.08085582</v>
      </c>
      <c r="F52" s="19">
        <v>44836689.23719418</v>
      </c>
      <c r="G52" s="19">
        <f t="shared" si="2"/>
        <v>-544028.8436616361</v>
      </c>
      <c r="H52" s="65">
        <f t="shared" si="3"/>
        <v>-1.1988105668410185</v>
      </c>
      <c r="DI52" s="1">
        <v>441.2</v>
      </c>
      <c r="DJ52" s="1">
        <v>227.7</v>
      </c>
      <c r="DK52" s="1">
        <v>113.9</v>
      </c>
      <c r="DL52" s="1">
        <v>113.9</v>
      </c>
      <c r="DO52" s="35"/>
      <c r="DP52" s="35"/>
      <c r="DQ52" s="35"/>
      <c r="DR52" s="35"/>
    </row>
    <row r="53" spans="1:122" ht="20.1" customHeight="1">
      <c r="A53" s="57" t="s">
        <v>4</v>
      </c>
      <c r="B53" s="7">
        <v>1410</v>
      </c>
      <c r="C53" s="19">
        <v>53622841</v>
      </c>
      <c r="D53" s="19">
        <v>68020833</v>
      </c>
      <c r="E53" s="19">
        <v>64129961.79276075</v>
      </c>
      <c r="F53" s="19">
        <v>68020833</v>
      </c>
      <c r="G53" s="19">
        <f t="shared" si="2"/>
        <v>3890871.207239248</v>
      </c>
      <c r="H53" s="65">
        <f t="shared" si="3"/>
        <v>6.067165952496282</v>
      </c>
      <c r="DI53" s="1">
        <v>141.5</v>
      </c>
      <c r="DJ53" s="1">
        <v>207.1</v>
      </c>
      <c r="DK53" s="1">
        <v>89</v>
      </c>
      <c r="DL53" s="1">
        <v>90.1</v>
      </c>
      <c r="DO53" s="35"/>
      <c r="DP53" s="35"/>
      <c r="DQ53" s="35"/>
      <c r="DR53" s="35"/>
    </row>
    <row r="54" spans="1:8" ht="20.1" customHeight="1">
      <c r="A54" s="57" t="s">
        <v>5</v>
      </c>
      <c r="B54" s="7">
        <v>1420</v>
      </c>
      <c r="C54" s="19">
        <v>11049816.05457</v>
      </c>
      <c r="D54" s="19">
        <v>13961742.39</v>
      </c>
      <c r="E54" s="19">
        <v>13251368.20836894</v>
      </c>
      <c r="F54" s="19">
        <v>13961742.39</v>
      </c>
      <c r="G54" s="19">
        <f t="shared" si="2"/>
        <v>710374.1816310603</v>
      </c>
      <c r="H54" s="65">
        <f t="shared" si="3"/>
        <v>5.3607610207557315</v>
      </c>
    </row>
    <row r="55" spans="1:98" ht="20.1" customHeight="1">
      <c r="A55" s="57" t="s">
        <v>6</v>
      </c>
      <c r="B55" s="7">
        <v>1430</v>
      </c>
      <c r="C55" s="19">
        <v>66254782</v>
      </c>
      <c r="D55" s="19">
        <v>68914167.47</v>
      </c>
      <c r="E55" s="19">
        <v>71187579.02705416</v>
      </c>
      <c r="F55" s="19">
        <v>68914167.47</v>
      </c>
      <c r="G55" s="19">
        <f t="shared" si="2"/>
        <v>-2273411.557054162</v>
      </c>
      <c r="H55" s="65">
        <f t="shared" si="3"/>
        <v>-3.193550880821732</v>
      </c>
      <c r="CQ55" s="1">
        <f>CQ42+CQ41-CQ40</f>
        <v>0</v>
      </c>
      <c r="CR55" s="1">
        <f>CR42+CR41-CR40</f>
        <v>0</v>
      </c>
      <c r="CS55" s="1">
        <f>CS42+CS41-CS40</f>
        <v>0</v>
      </c>
      <c r="CT55" s="1">
        <f>CT42+CT41-CT40</f>
        <v>0</v>
      </c>
    </row>
    <row r="56" spans="1:8" ht="20.1" customHeight="1">
      <c r="A56" s="57" t="s">
        <v>14</v>
      </c>
      <c r="B56" s="7">
        <v>1440</v>
      </c>
      <c r="C56" s="19">
        <v>147296531.23393</v>
      </c>
      <c r="D56" s="19">
        <v>130418694.14</v>
      </c>
      <c r="E56" s="19">
        <v>123308283.18072402</v>
      </c>
      <c r="F56" s="19">
        <v>130418694.14</v>
      </c>
      <c r="G56" s="19">
        <f t="shared" si="2"/>
        <v>7110410.959275976</v>
      </c>
      <c r="H56" s="65">
        <f t="shared" si="3"/>
        <v>5.766369278578608</v>
      </c>
    </row>
    <row r="57" spans="1:8" ht="20.1" customHeight="1">
      <c r="A57" s="6" t="s">
        <v>16</v>
      </c>
      <c r="B57" s="7">
        <v>1450</v>
      </c>
      <c r="C57" s="25">
        <f>SUM(C50,C53,C54,C55,C56)</f>
        <v>473554694.28849995</v>
      </c>
      <c r="D57" s="25">
        <f>SUM(D50,D53,D54,D55,D56)</f>
        <v>502070933</v>
      </c>
      <c r="E57" s="25">
        <f>SUM(E50,E53,E54,E55,E56)</f>
        <v>501262124.0398675</v>
      </c>
      <c r="F57" s="25">
        <f>SUM(F50,F53,F54,F55,F56)</f>
        <v>502070933</v>
      </c>
      <c r="G57" s="26">
        <f t="shared" si="2"/>
        <v>808808.9601324797</v>
      </c>
      <c r="H57" s="66">
        <f t="shared" si="3"/>
        <v>0.1613544932567379</v>
      </c>
    </row>
    <row r="58" spans="1:8" ht="12.75">
      <c r="A58" s="108" t="s">
        <v>33</v>
      </c>
      <c r="B58" s="109"/>
      <c r="C58" s="109"/>
      <c r="D58" s="109"/>
      <c r="E58" s="109"/>
      <c r="F58" s="109"/>
      <c r="G58" s="109"/>
      <c r="H58" s="109"/>
    </row>
    <row r="59" spans="1:8" ht="12.75">
      <c r="A59" s="114" t="s">
        <v>31</v>
      </c>
      <c r="B59" s="115"/>
      <c r="C59" s="115"/>
      <c r="D59" s="115"/>
      <c r="E59" s="115"/>
      <c r="F59" s="115"/>
      <c r="G59" s="115"/>
      <c r="H59" s="115"/>
    </row>
    <row r="60" spans="1:8" ht="32.25" customHeight="1">
      <c r="A60" s="11" t="s">
        <v>17</v>
      </c>
      <c r="B60" s="3">
        <v>2000</v>
      </c>
      <c r="C60" s="19">
        <v>-82343913</v>
      </c>
      <c r="D60" s="19">
        <v>-107076239</v>
      </c>
      <c r="E60" s="19">
        <v>-75308074.93383299</v>
      </c>
      <c r="F60" s="19">
        <v>-107076239</v>
      </c>
      <c r="G60" s="19">
        <f aca="true" t="shared" si="4" ref="G60:G70">F60-E60</f>
        <v>-31768164.06616701</v>
      </c>
      <c r="H60" s="65">
        <f aca="true" t="shared" si="5" ref="H60:H105">F60/E60*100-100</f>
        <v>42.18427319258802</v>
      </c>
    </row>
    <row r="61" spans="1:8" ht="36.75" customHeight="1">
      <c r="A61" s="11" t="s">
        <v>99</v>
      </c>
      <c r="B61" s="3">
        <v>2010</v>
      </c>
      <c r="C61" s="24">
        <f>SUM(C62:C63)</f>
        <v>-40805887.7</v>
      </c>
      <c r="D61" s="24">
        <f>SUM(D62:D63)</f>
        <v>-16428154.5</v>
      </c>
      <c r="E61" s="24">
        <f>SUM(E62:E63)</f>
        <v>-15619627.76399949</v>
      </c>
      <c r="F61" s="24">
        <f>SUM(F62:F63)</f>
        <v>-16428154.5</v>
      </c>
      <c r="G61" s="19">
        <f t="shared" si="4"/>
        <v>-808526.7360005099</v>
      </c>
      <c r="H61" s="65">
        <f t="shared" si="5"/>
        <v>5.176350859423323</v>
      </c>
    </row>
    <row r="62" spans="1:8" ht="39" customHeight="1">
      <c r="A62" s="57" t="s">
        <v>41</v>
      </c>
      <c r="B62" s="3">
        <v>2011</v>
      </c>
      <c r="C62" s="19">
        <v>-5411964.7</v>
      </c>
      <c r="D62" s="19">
        <v>-7486876.5</v>
      </c>
      <c r="E62" s="19">
        <v>-5087214.56744566</v>
      </c>
      <c r="F62" s="19">
        <v>-7486876.5</v>
      </c>
      <c r="G62" s="19">
        <f t="shared" si="4"/>
        <v>-2399661.93255434</v>
      </c>
      <c r="H62" s="65">
        <f t="shared" si="5"/>
        <v>47.17044859696637</v>
      </c>
    </row>
    <row r="63" spans="1:8" ht="41.25" customHeight="1">
      <c r="A63" s="57" t="s">
        <v>42</v>
      </c>
      <c r="B63" s="3">
        <v>2012</v>
      </c>
      <c r="C63" s="19">
        <v>-35393923</v>
      </c>
      <c r="D63" s="19">
        <v>-8941278</v>
      </c>
      <c r="E63" s="19">
        <v>-10532413.19655383</v>
      </c>
      <c r="F63" s="19">
        <v>-8941278</v>
      </c>
      <c r="G63" s="19">
        <f t="shared" si="4"/>
        <v>1591135.19655383</v>
      </c>
      <c r="H63" s="65">
        <f t="shared" si="5"/>
        <v>-15.107033562587958</v>
      </c>
    </row>
    <row r="64" spans="1:8" ht="12.75">
      <c r="A64" s="22" t="s">
        <v>38</v>
      </c>
      <c r="B64" s="3" t="s">
        <v>48</v>
      </c>
      <c r="C64" s="19">
        <v>-1212110</v>
      </c>
      <c r="D64" s="19">
        <v>-1962224</v>
      </c>
      <c r="E64" s="19">
        <v>-931170</v>
      </c>
      <c r="F64" s="19">
        <v>-1962224</v>
      </c>
      <c r="G64" s="19">
        <f t="shared" si="4"/>
        <v>-1031054</v>
      </c>
      <c r="H64" s="65">
        <f t="shared" si="5"/>
        <v>110.72672014777106</v>
      </c>
    </row>
    <row r="65" spans="1:8" ht="12.75">
      <c r="A65" s="57" t="s">
        <v>39</v>
      </c>
      <c r="B65" s="3">
        <v>2020</v>
      </c>
      <c r="C65" s="19">
        <v>596152</v>
      </c>
      <c r="D65" s="19">
        <v>26409</v>
      </c>
      <c r="E65" s="19">
        <v>25207</v>
      </c>
      <c r="F65" s="19">
        <v>26409</v>
      </c>
      <c r="G65" s="19">
        <f t="shared" si="4"/>
        <v>1202</v>
      </c>
      <c r="H65" s="65">
        <f t="shared" si="5"/>
        <v>4.768516681874075</v>
      </c>
    </row>
    <row r="66" spans="1:8" ht="12.75">
      <c r="A66" s="11" t="s">
        <v>21</v>
      </c>
      <c r="B66" s="3">
        <v>2030</v>
      </c>
      <c r="C66" s="19">
        <v>-5234150.8</v>
      </c>
      <c r="D66" s="19">
        <v>-3787335</v>
      </c>
      <c r="E66" s="19">
        <v>-4441668.4</v>
      </c>
      <c r="F66" s="19">
        <v>-3787335</v>
      </c>
      <c r="G66" s="19">
        <f t="shared" si="4"/>
        <v>654333.4000000004</v>
      </c>
      <c r="H66" s="65">
        <f t="shared" si="5"/>
        <v>-14.731703069053964</v>
      </c>
    </row>
    <row r="67" spans="1:98" ht="12.75">
      <c r="A67" s="11" t="s">
        <v>12</v>
      </c>
      <c r="B67" s="3">
        <v>2040</v>
      </c>
      <c r="C67" s="19">
        <v>-133541</v>
      </c>
      <c r="D67" s="19">
        <v>-689099</v>
      </c>
      <c r="E67" s="19">
        <v>-435927</v>
      </c>
      <c r="F67" s="19">
        <v>-689099</v>
      </c>
      <c r="G67" s="19">
        <f t="shared" si="4"/>
        <v>-253172</v>
      </c>
      <c r="H67" s="65">
        <f t="shared" si="5"/>
        <v>58.076696327596125</v>
      </c>
      <c r="BN67" s="36"/>
      <c r="CQ67" s="1">
        <f>SUM(CQ57,CQ58,CQ62,CQ63,CQ64,CQ65,CQ66)+CQ40</f>
        <v>0</v>
      </c>
      <c r="CR67" s="1">
        <f>SUM(CR57,CR58,CR62,CR63,CR64,CR65,CR66)+CR40</f>
        <v>0</v>
      </c>
      <c r="CS67" s="1">
        <f>SUM(CS57,CS58,CS62,CS63,CS64,CS65,CS66)+CS40</f>
        <v>0</v>
      </c>
      <c r="CT67" s="1">
        <f>SUM(CT57,CT58,CT62,CT63,CT64,CT65,CT66)+CT40</f>
        <v>0</v>
      </c>
    </row>
    <row r="68" spans="1:8" ht="12.75">
      <c r="A68" s="11" t="s">
        <v>84</v>
      </c>
      <c r="B68" s="3">
        <v>2050</v>
      </c>
      <c r="C68" s="19">
        <v>-110710</v>
      </c>
      <c r="D68" s="19">
        <v>-3464227.5</v>
      </c>
      <c r="E68" s="19">
        <v>-2357598.5413060617</v>
      </c>
      <c r="F68" s="19">
        <v>-3464227.5</v>
      </c>
      <c r="G68" s="19">
        <f t="shared" si="4"/>
        <v>-1106628.9586939383</v>
      </c>
      <c r="H68" s="65">
        <f t="shared" si="5"/>
        <v>46.938820978438855</v>
      </c>
    </row>
    <row r="69" spans="1:8" ht="12.75">
      <c r="A69" s="11" t="s">
        <v>85</v>
      </c>
      <c r="B69" s="3">
        <v>2060</v>
      </c>
      <c r="C69" s="19">
        <v>-41130218.5</v>
      </c>
      <c r="D69" s="19">
        <v>-43806302.8256277</v>
      </c>
      <c r="E69" s="19">
        <v>-42071191.13915436</v>
      </c>
      <c r="F69" s="19">
        <v>-43806302.8256277</v>
      </c>
      <c r="G69" s="19">
        <f t="shared" si="4"/>
        <v>-1735111.6864733398</v>
      </c>
      <c r="H69" s="65">
        <f t="shared" si="5"/>
        <v>4.12422762344498</v>
      </c>
    </row>
    <row r="70" spans="1:8" ht="36" customHeight="1">
      <c r="A70" s="11" t="s">
        <v>18</v>
      </c>
      <c r="B70" s="3">
        <v>2070</v>
      </c>
      <c r="C70" s="24">
        <f>SUM(C60,C61,C65,C66,C67,C68,C69)+C43</f>
        <v>-105943715.5806813</v>
      </c>
      <c r="D70" s="24">
        <f>SUM(D60,D61,D65,D66,D67,D68,D69)+D43</f>
        <v>-146208484.67546076</v>
      </c>
      <c r="E70" s="24">
        <f>SUM(E60,E61,E65,E66,E67,E68,E69)+E43</f>
        <v>-113490564.35294884</v>
      </c>
      <c r="F70" s="24">
        <f>SUM(F60,F61,F65,F66,F67,F68,F69)+F43</f>
        <v>-146208484.67546076</v>
      </c>
      <c r="G70" s="19">
        <f t="shared" si="4"/>
        <v>-32717920.32251191</v>
      </c>
      <c r="H70" s="65">
        <f t="shared" si="5"/>
        <v>28.82875815187697</v>
      </c>
    </row>
    <row r="71" spans="1:8" ht="21" customHeight="1">
      <c r="A71" s="114" t="s">
        <v>100</v>
      </c>
      <c r="B71" s="116"/>
      <c r="C71" s="116"/>
      <c r="D71" s="116"/>
      <c r="E71" s="116"/>
      <c r="F71" s="116"/>
      <c r="G71" s="116"/>
      <c r="H71" s="116"/>
    </row>
    <row r="72" spans="1:8" s="2" customFormat="1" ht="41.25" customHeight="1">
      <c r="A72" s="61" t="s">
        <v>101</v>
      </c>
      <c r="B72" s="63">
        <v>2110</v>
      </c>
      <c r="C72" s="26">
        <v>114933668.20298</v>
      </c>
      <c r="D72" s="26">
        <v>121422521.48291</v>
      </c>
      <c r="E72" s="26">
        <v>114506388.19871299</v>
      </c>
      <c r="F72" s="26">
        <v>121422521.48291</v>
      </c>
      <c r="G72" s="26">
        <f aca="true" t="shared" si="6" ref="G72:G83">F72-E72</f>
        <v>6916133.284197018</v>
      </c>
      <c r="H72" s="66">
        <f t="shared" si="5"/>
        <v>6.039954096006284</v>
      </c>
    </row>
    <row r="73" spans="1:8" s="2" customFormat="1" ht="12.75">
      <c r="A73" s="57" t="s">
        <v>102</v>
      </c>
      <c r="B73" s="3">
        <v>2111</v>
      </c>
      <c r="C73" s="19">
        <v>18516661.76517</v>
      </c>
      <c r="D73" s="19">
        <v>27084072.46994</v>
      </c>
      <c r="E73" s="19">
        <v>26345692.258724805</v>
      </c>
      <c r="F73" s="19">
        <v>27084072.46994</v>
      </c>
      <c r="G73" s="19">
        <f t="shared" si="6"/>
        <v>738380.2112151943</v>
      </c>
      <c r="H73" s="65">
        <f t="shared" si="5"/>
        <v>2.8026601235754782</v>
      </c>
    </row>
    <row r="74" spans="1:8" s="2" customFormat="1" ht="27.75" customHeight="1">
      <c r="A74" s="57" t="s">
        <v>103</v>
      </c>
      <c r="B74" s="3">
        <v>2112</v>
      </c>
      <c r="C74" s="19">
        <v>51721447.70105</v>
      </c>
      <c r="D74" s="19">
        <v>58648709.11705</v>
      </c>
      <c r="E74" s="19">
        <v>54975526.95333636</v>
      </c>
      <c r="F74" s="19">
        <v>58648709.11705</v>
      </c>
      <c r="G74" s="19">
        <f t="shared" si="6"/>
        <v>3673182.1637136415</v>
      </c>
      <c r="H74" s="65">
        <f t="shared" si="5"/>
        <v>6.681486048931305</v>
      </c>
    </row>
    <row r="75" spans="1:8" s="2" customFormat="1" ht="36.75" customHeight="1">
      <c r="A75" s="11" t="s">
        <v>104</v>
      </c>
      <c r="B75" s="4">
        <v>2113</v>
      </c>
      <c r="C75" s="19">
        <v>-1531665</v>
      </c>
      <c r="D75" s="19">
        <v>-987691</v>
      </c>
      <c r="E75" s="19">
        <v>-3413080</v>
      </c>
      <c r="F75" s="19">
        <v>-987691</v>
      </c>
      <c r="G75" s="19">
        <f t="shared" si="6"/>
        <v>2425389</v>
      </c>
      <c r="H75" s="65">
        <f t="shared" si="5"/>
        <v>-71.06159246194053</v>
      </c>
    </row>
    <row r="76" spans="1:8" s="2" customFormat="1" ht="12.75">
      <c r="A76" s="11" t="s">
        <v>105</v>
      </c>
      <c r="B76" s="4">
        <v>2114</v>
      </c>
      <c r="C76" s="19">
        <v>2109087</v>
      </c>
      <c r="D76" s="19">
        <v>2158820.09931</v>
      </c>
      <c r="E76" s="19">
        <v>2087573.1824666664</v>
      </c>
      <c r="F76" s="19">
        <v>2158820.09931</v>
      </c>
      <c r="G76" s="19">
        <f t="shared" si="6"/>
        <v>71246.91684333351</v>
      </c>
      <c r="H76" s="65">
        <f t="shared" si="5"/>
        <v>3.4129063087095375</v>
      </c>
    </row>
    <row r="77" spans="1:8" s="2" customFormat="1" ht="37.5">
      <c r="A77" s="11" t="s">
        <v>106</v>
      </c>
      <c r="B77" s="4">
        <v>2115</v>
      </c>
      <c r="C77" s="19">
        <v>6974739.800000001</v>
      </c>
      <c r="D77" s="19">
        <v>4934799.3</v>
      </c>
      <c r="E77" s="19">
        <v>5470710.796762597</v>
      </c>
      <c r="F77" s="19">
        <v>4934799.3</v>
      </c>
      <c r="G77" s="19">
        <f t="shared" si="6"/>
        <v>-535911.496762597</v>
      </c>
      <c r="H77" s="65">
        <f t="shared" si="5"/>
        <v>-9.796012194242351</v>
      </c>
    </row>
    <row r="78" spans="1:8" s="2" customFormat="1" ht="12.75">
      <c r="A78" s="11" t="s">
        <v>107</v>
      </c>
      <c r="B78" s="4">
        <v>2116</v>
      </c>
      <c r="C78" s="19">
        <v>1115966.4100000001</v>
      </c>
      <c r="D78" s="19">
        <v>1421330</v>
      </c>
      <c r="E78" s="19">
        <v>1427515.3382608</v>
      </c>
      <c r="F78" s="19">
        <v>1421330</v>
      </c>
      <c r="G78" s="19">
        <f t="shared" si="6"/>
        <v>-6185.338260800112</v>
      </c>
      <c r="H78" s="65">
        <f t="shared" si="5"/>
        <v>-0.4332939965700007</v>
      </c>
    </row>
    <row r="79" spans="1:8" s="2" customFormat="1" ht="12.75">
      <c r="A79" s="11" t="s">
        <v>108</v>
      </c>
      <c r="B79" s="4">
        <v>2117</v>
      </c>
      <c r="C79" s="19">
        <v>28464285.08514</v>
      </c>
      <c r="D79" s="19">
        <v>20138400.373060003</v>
      </c>
      <c r="E79" s="19">
        <v>19431067.10912588</v>
      </c>
      <c r="F79" s="19">
        <v>20138400.373060003</v>
      </c>
      <c r="G79" s="19">
        <f t="shared" si="6"/>
        <v>707333.2639341243</v>
      </c>
      <c r="H79" s="65">
        <f t="shared" si="5"/>
        <v>3.640218316172266</v>
      </c>
    </row>
    <row r="80" spans="1:8" s="2" customFormat="1" ht="36.75" customHeight="1">
      <c r="A80" s="61" t="s">
        <v>109</v>
      </c>
      <c r="B80" s="68">
        <v>2120</v>
      </c>
      <c r="C80" s="26">
        <v>9495435.61483</v>
      </c>
      <c r="D80" s="26">
        <v>11009769.719840001</v>
      </c>
      <c r="E80" s="26">
        <v>10089488.141147042</v>
      </c>
      <c r="F80" s="26">
        <v>11009769.719840001</v>
      </c>
      <c r="G80" s="26">
        <f t="shared" si="6"/>
        <v>920281.5786929596</v>
      </c>
      <c r="H80" s="66">
        <f t="shared" si="5"/>
        <v>9.121191935791657</v>
      </c>
    </row>
    <row r="81" spans="1:8" s="2" customFormat="1" ht="37.5">
      <c r="A81" s="61" t="s">
        <v>110</v>
      </c>
      <c r="B81" s="68">
        <v>2130</v>
      </c>
      <c r="C81" s="26">
        <v>26787134.409470003</v>
      </c>
      <c r="D81" s="26">
        <v>47386481.580579996</v>
      </c>
      <c r="E81" s="26">
        <v>44708157.59700802</v>
      </c>
      <c r="F81" s="26">
        <v>47386481.580579996</v>
      </c>
      <c r="G81" s="26">
        <f t="shared" si="6"/>
        <v>2678323.9835719764</v>
      </c>
      <c r="H81" s="66">
        <f t="shared" si="5"/>
        <v>5.990682970463567</v>
      </c>
    </row>
    <row r="82" spans="1:8" s="2" customFormat="1" ht="60.75" customHeight="1">
      <c r="A82" s="17" t="s">
        <v>111</v>
      </c>
      <c r="B82" s="4">
        <v>2131</v>
      </c>
      <c r="C82" s="19">
        <v>14832255.5</v>
      </c>
      <c r="D82" s="19">
        <v>31897190</v>
      </c>
      <c r="E82" s="19">
        <v>30761382.471754603</v>
      </c>
      <c r="F82" s="19">
        <v>31897190</v>
      </c>
      <c r="G82" s="19">
        <f t="shared" si="6"/>
        <v>1135807.528245397</v>
      </c>
      <c r="H82" s="65">
        <f t="shared" si="5"/>
        <v>3.6923162646812244</v>
      </c>
    </row>
    <row r="83" spans="1:8" s="2" customFormat="1" ht="19.5" customHeight="1">
      <c r="A83" s="17" t="s">
        <v>112</v>
      </c>
      <c r="B83" s="4">
        <v>2133</v>
      </c>
      <c r="C83" s="19">
        <v>11519858.60947</v>
      </c>
      <c r="D83" s="19">
        <v>14465220.04092</v>
      </c>
      <c r="E83" s="19">
        <v>13475054.45246609</v>
      </c>
      <c r="F83" s="19">
        <v>14465220.04092</v>
      </c>
      <c r="G83" s="19">
        <f t="shared" si="6"/>
        <v>990165.5884539112</v>
      </c>
      <c r="H83" s="65">
        <f t="shared" si="5"/>
        <v>7.348137938490467</v>
      </c>
    </row>
    <row r="84" spans="1:8" ht="12.75">
      <c r="A84" s="16" t="s">
        <v>61</v>
      </c>
      <c r="B84" s="52">
        <v>2200</v>
      </c>
      <c r="C84" s="26">
        <v>152879793.10090998</v>
      </c>
      <c r="D84" s="26">
        <v>179825260.07658</v>
      </c>
      <c r="E84" s="26">
        <v>169307821.30202803</v>
      </c>
      <c r="F84" s="26">
        <v>179825260.07658</v>
      </c>
      <c r="G84" s="26">
        <f>F84-E84</f>
        <v>10517438.774551958</v>
      </c>
      <c r="H84" s="66">
        <f t="shared" si="5"/>
        <v>6.212021803641264</v>
      </c>
    </row>
    <row r="85" spans="1:8" ht="12.75">
      <c r="A85" s="108" t="s">
        <v>32</v>
      </c>
      <c r="B85" s="109"/>
      <c r="C85" s="109"/>
      <c r="D85" s="109"/>
      <c r="E85" s="109"/>
      <c r="F85" s="109"/>
      <c r="G85" s="109"/>
      <c r="H85" s="109"/>
    </row>
    <row r="86" spans="1:8" ht="25.5" customHeight="1">
      <c r="A86" s="16" t="s">
        <v>113</v>
      </c>
      <c r="B86" s="64">
        <v>3405</v>
      </c>
      <c r="C86" s="26">
        <v>47896533.31328</v>
      </c>
      <c r="D86" s="26">
        <v>48078238.27377</v>
      </c>
      <c r="E86" s="26">
        <v>44333563.152187526</v>
      </c>
      <c r="F86" s="26">
        <v>48078238.27377</v>
      </c>
      <c r="G86" s="26">
        <f aca="true" t="shared" si="7" ref="G86:G92">F86-E86</f>
        <v>3744675.121582471</v>
      </c>
      <c r="H86" s="66">
        <f t="shared" si="5"/>
        <v>8.446591826440411</v>
      </c>
    </row>
    <row r="87" spans="1:8" ht="20.1" customHeight="1">
      <c r="A87" s="17" t="s">
        <v>114</v>
      </c>
      <c r="B87" s="5">
        <v>3030</v>
      </c>
      <c r="C87" s="19">
        <v>208372</v>
      </c>
      <c r="D87" s="19">
        <v>145050.41073</v>
      </c>
      <c r="E87" s="19">
        <v>64985.91073</v>
      </c>
      <c r="F87" s="19">
        <v>145050.41073</v>
      </c>
      <c r="G87" s="19">
        <f t="shared" si="7"/>
        <v>80064.5</v>
      </c>
      <c r="H87" s="65">
        <f t="shared" si="5"/>
        <v>123.20285905147611</v>
      </c>
    </row>
    <row r="88" spans="1:116" ht="20.1" customHeight="1">
      <c r="A88" s="17" t="s">
        <v>115</v>
      </c>
      <c r="B88" s="5">
        <v>3195</v>
      </c>
      <c r="C88" s="19">
        <v>40339644.55340805</v>
      </c>
      <c r="D88" s="19">
        <v>71878721.65329754</v>
      </c>
      <c r="E88" s="19">
        <v>72713824.70702435</v>
      </c>
      <c r="F88" s="19">
        <v>71878721.65329754</v>
      </c>
      <c r="G88" s="19">
        <f t="shared" si="7"/>
        <v>-835103.0537268072</v>
      </c>
      <c r="H88" s="65">
        <f t="shared" si="5"/>
        <v>-1.1484790644579164</v>
      </c>
      <c r="DJ88" s="32"/>
      <c r="DK88" s="32"/>
      <c r="DL88" s="32"/>
    </row>
    <row r="89" spans="1:8" ht="20.1" customHeight="1">
      <c r="A89" s="17" t="s">
        <v>116</v>
      </c>
      <c r="B89" s="5">
        <v>3295</v>
      </c>
      <c r="C89" s="19">
        <v>-14534706.445900002</v>
      </c>
      <c r="D89" s="19">
        <v>-15357258.581957495</v>
      </c>
      <c r="E89" s="19">
        <v>-47226407.97147299</v>
      </c>
      <c r="F89" s="19">
        <v>-15357258.581957495</v>
      </c>
      <c r="G89" s="19">
        <f t="shared" si="7"/>
        <v>31869149.389515497</v>
      </c>
      <c r="H89" s="65">
        <f t="shared" si="5"/>
        <v>-67.48162894109157</v>
      </c>
    </row>
    <row r="90" spans="1:68" ht="20.1" customHeight="1">
      <c r="A90" s="17" t="s">
        <v>117</v>
      </c>
      <c r="B90" s="5">
        <v>3395</v>
      </c>
      <c r="C90" s="19">
        <v>-26648488.16321002</v>
      </c>
      <c r="D90" s="19">
        <v>-68859588.40834999</v>
      </c>
      <c r="E90" s="19">
        <v>-49914562.6005706</v>
      </c>
      <c r="F90" s="19">
        <v>-68859588.40834999</v>
      </c>
      <c r="G90" s="19">
        <f t="shared" si="7"/>
        <v>-18945025.807779394</v>
      </c>
      <c r="H90" s="65">
        <f t="shared" si="5"/>
        <v>37.95490698652907</v>
      </c>
      <c r="BO90" s="32"/>
      <c r="BP90" s="32"/>
    </row>
    <row r="91" spans="1:68" ht="20.1" customHeight="1">
      <c r="A91" s="17" t="s">
        <v>34</v>
      </c>
      <c r="B91" s="5">
        <v>3410</v>
      </c>
      <c r="C91" s="19">
        <v>1025631</v>
      </c>
      <c r="D91" s="19">
        <v>-630924.3491199999</v>
      </c>
      <c r="E91" s="19">
        <v>211925.20122286503</v>
      </c>
      <c r="F91" s="19">
        <v>-630924.3491199999</v>
      </c>
      <c r="G91" s="19">
        <f t="shared" si="7"/>
        <v>-842849.5503428649</v>
      </c>
      <c r="H91" s="65">
        <f t="shared" si="5"/>
        <v>-397.7108647199096</v>
      </c>
      <c r="BO91" s="32"/>
      <c r="BP91" s="32"/>
    </row>
    <row r="92" spans="1:8" ht="25.5" customHeight="1">
      <c r="A92" s="16" t="s">
        <v>118</v>
      </c>
      <c r="B92" s="64">
        <v>3415</v>
      </c>
      <c r="C92" s="25">
        <f>SUM(C86,C88:C91)</f>
        <v>48078614.257578015</v>
      </c>
      <c r="D92" s="25">
        <f>SUM(D86,D88:D91)</f>
        <v>35109188.58764007</v>
      </c>
      <c r="E92" s="25">
        <f>SUM(E86,E88:E91)</f>
        <v>20118342.488391154</v>
      </c>
      <c r="F92" s="25">
        <f>SUM(F86,F88:F91)</f>
        <v>35109188.58764007</v>
      </c>
      <c r="G92" s="26">
        <f t="shared" si="7"/>
        <v>14990846.099248916</v>
      </c>
      <c r="H92" s="66">
        <f t="shared" si="5"/>
        <v>74.51332587612052</v>
      </c>
    </row>
    <row r="93" spans="1:8" ht="24" customHeight="1">
      <c r="A93" s="119" t="s">
        <v>44</v>
      </c>
      <c r="B93" s="109"/>
      <c r="C93" s="109"/>
      <c r="D93" s="109"/>
      <c r="E93" s="109"/>
      <c r="F93" s="109"/>
      <c r="G93" s="109"/>
      <c r="H93" s="109"/>
    </row>
    <row r="94" spans="1:8" ht="12.75">
      <c r="A94" s="16" t="s">
        <v>79</v>
      </c>
      <c r="B94" s="13">
        <v>4000</v>
      </c>
      <c r="C94" s="25">
        <f>SUM(C95:C100)</f>
        <v>38248003.676019</v>
      </c>
      <c r="D94" s="25">
        <f>SUM(D95:D100)</f>
        <v>62358044.02604</v>
      </c>
      <c r="E94" s="25">
        <f>SUM(E95:E100)</f>
        <v>76370652.7508113</v>
      </c>
      <c r="F94" s="25">
        <f>SUM(F95:F100)</f>
        <v>62358044.02604</v>
      </c>
      <c r="G94" s="26">
        <f aca="true" t="shared" si="8" ref="G94:G99">F94-E94</f>
        <v>-14012608.724771291</v>
      </c>
      <c r="H94" s="66">
        <f t="shared" si="5"/>
        <v>-18.348158906658597</v>
      </c>
    </row>
    <row r="95" spans="1:8" ht="12.75">
      <c r="A95" s="57" t="s">
        <v>0</v>
      </c>
      <c r="B95" s="14">
        <v>4010</v>
      </c>
      <c r="C95" s="19">
        <v>15279948.319539</v>
      </c>
      <c r="D95" s="19">
        <v>24639508</v>
      </c>
      <c r="E95" s="19">
        <v>24837642.928946666</v>
      </c>
      <c r="F95" s="19">
        <v>24639508</v>
      </c>
      <c r="G95" s="19">
        <f t="shared" si="8"/>
        <v>-198134.92894666642</v>
      </c>
      <c r="H95" s="65">
        <f t="shared" si="5"/>
        <v>-0.7977203372859236</v>
      </c>
    </row>
    <row r="96" spans="1:8" ht="12.75">
      <c r="A96" s="57" t="s">
        <v>1</v>
      </c>
      <c r="B96" s="13">
        <v>4020</v>
      </c>
      <c r="C96" s="19">
        <v>7309786.48419</v>
      </c>
      <c r="D96" s="19">
        <v>13995620.58026</v>
      </c>
      <c r="E96" s="19">
        <v>22728847.536171254</v>
      </c>
      <c r="F96" s="19">
        <v>13995620.58026</v>
      </c>
      <c r="G96" s="19">
        <f t="shared" si="8"/>
        <v>-8733226.955911255</v>
      </c>
      <c r="H96" s="65">
        <f t="shared" si="5"/>
        <v>-38.423536178035334</v>
      </c>
    </row>
    <row r="97" spans="1:8" ht="18.75" customHeight="1">
      <c r="A97" s="57" t="s">
        <v>15</v>
      </c>
      <c r="B97" s="14">
        <v>4030</v>
      </c>
      <c r="C97" s="19">
        <v>949259.55799</v>
      </c>
      <c r="D97" s="19">
        <v>2302911.32015</v>
      </c>
      <c r="E97" s="19">
        <v>2515893.4327266663</v>
      </c>
      <c r="F97" s="19">
        <v>2302911.32015</v>
      </c>
      <c r="G97" s="19">
        <f t="shared" si="8"/>
        <v>-212982.1125766663</v>
      </c>
      <c r="H97" s="65">
        <f t="shared" si="5"/>
        <v>-8.465466374934707</v>
      </c>
    </row>
    <row r="98" spans="1:68" ht="12.75">
      <c r="A98" s="57" t="s">
        <v>2</v>
      </c>
      <c r="B98" s="13">
        <v>4040</v>
      </c>
      <c r="C98" s="19">
        <v>1538590.2143</v>
      </c>
      <c r="D98" s="19">
        <v>811468.12563</v>
      </c>
      <c r="E98" s="19">
        <v>919022.8612128546</v>
      </c>
      <c r="F98" s="19">
        <v>811468.12563</v>
      </c>
      <c r="G98" s="19">
        <f t="shared" si="8"/>
        <v>-107554.7355828546</v>
      </c>
      <c r="H98" s="65">
        <f t="shared" si="5"/>
        <v>-11.703162143421793</v>
      </c>
      <c r="BO98" s="32"/>
      <c r="BP98" s="32"/>
    </row>
    <row r="99" spans="1:8" ht="37.5" customHeight="1">
      <c r="A99" s="57" t="s">
        <v>20</v>
      </c>
      <c r="B99" s="14">
        <v>4050</v>
      </c>
      <c r="C99" s="19">
        <v>8835936.700000001</v>
      </c>
      <c r="D99" s="19">
        <v>14704787.499999998</v>
      </c>
      <c r="E99" s="19">
        <v>18787612.996666666</v>
      </c>
      <c r="F99" s="19">
        <v>14704787.499999998</v>
      </c>
      <c r="G99" s="19">
        <f t="shared" si="8"/>
        <v>-4082825.496666668</v>
      </c>
      <c r="H99" s="65">
        <f t="shared" si="5"/>
        <v>-21.73147540026001</v>
      </c>
    </row>
    <row r="100" spans="1:8" ht="19.5" customHeight="1">
      <c r="A100" s="57" t="s">
        <v>119</v>
      </c>
      <c r="B100" s="14">
        <v>4060</v>
      </c>
      <c r="C100" s="19">
        <v>4334482.4</v>
      </c>
      <c r="D100" s="19">
        <v>5903748.5</v>
      </c>
      <c r="E100" s="19">
        <v>6581632.995087191</v>
      </c>
      <c r="F100" s="19">
        <v>5903748.5</v>
      </c>
      <c r="G100" s="19"/>
      <c r="H100" s="65">
        <f t="shared" si="5"/>
        <v>-10.299639855233394</v>
      </c>
    </row>
    <row r="101" spans="1:8" ht="12.75">
      <c r="A101" s="16" t="s">
        <v>80</v>
      </c>
      <c r="B101" s="3">
        <v>4000</v>
      </c>
      <c r="C101" s="25">
        <f>SUM(C102:C105)</f>
        <v>38248003.676019005</v>
      </c>
      <c r="D101" s="25">
        <f>SUM(D102:D105)</f>
        <v>62358044.02604</v>
      </c>
      <c r="E101" s="25">
        <f>SUM(E102:E105)</f>
        <v>76370652.74747796</v>
      </c>
      <c r="F101" s="25">
        <f>SUM(F102:F105)</f>
        <v>62358044.02604</v>
      </c>
      <c r="G101" s="26">
        <f>F101-E101</f>
        <v>-14012608.72143796</v>
      </c>
      <c r="H101" s="66">
        <f t="shared" si="5"/>
        <v>-18.348158903094756</v>
      </c>
    </row>
    <row r="102" spans="1:8" ht="12.75">
      <c r="A102" s="11" t="s">
        <v>81</v>
      </c>
      <c r="B102" s="3" t="s">
        <v>86</v>
      </c>
      <c r="C102" s="19">
        <v>3114519</v>
      </c>
      <c r="D102" s="19">
        <v>7386656</v>
      </c>
      <c r="E102" s="19">
        <v>10410673.153333334</v>
      </c>
      <c r="F102" s="19">
        <v>7386656</v>
      </c>
      <c r="G102" s="19">
        <f>F102-E102</f>
        <v>-3024017.1533333343</v>
      </c>
      <c r="H102" s="65">
        <f t="shared" si="5"/>
        <v>-29.04727781570101</v>
      </c>
    </row>
    <row r="103" spans="1:8" ht="12.75">
      <c r="A103" s="11" t="s">
        <v>22</v>
      </c>
      <c r="B103" s="3" t="s">
        <v>87</v>
      </c>
      <c r="C103" s="19">
        <v>5355</v>
      </c>
      <c r="D103" s="19">
        <v>76733</v>
      </c>
      <c r="E103" s="19">
        <v>0</v>
      </c>
      <c r="F103" s="19">
        <v>76733</v>
      </c>
      <c r="G103" s="19">
        <f>F103-E103</f>
        <v>76733</v>
      </c>
      <c r="H103" s="65" t="e">
        <f t="shared" si="5"/>
        <v>#DIV/0!</v>
      </c>
    </row>
    <row r="104" spans="1:8" ht="12.75">
      <c r="A104" s="11" t="s">
        <v>82</v>
      </c>
      <c r="B104" s="3" t="s">
        <v>88</v>
      </c>
      <c r="C104" s="19">
        <v>35097550.676019005</v>
      </c>
      <c r="D104" s="19">
        <v>54481205.02604</v>
      </c>
      <c r="E104" s="19">
        <v>64344285.98979797</v>
      </c>
      <c r="F104" s="19">
        <v>54481205.02604</v>
      </c>
      <c r="G104" s="19">
        <f>F104-E104</f>
        <v>-9863080.96375797</v>
      </c>
      <c r="H104" s="65">
        <f t="shared" si="5"/>
        <v>-15.32860426071369</v>
      </c>
    </row>
    <row r="105" spans="1:8" ht="12.75">
      <c r="A105" s="11" t="s">
        <v>83</v>
      </c>
      <c r="B105" s="3" t="s">
        <v>89</v>
      </c>
      <c r="C105" s="19">
        <v>30579</v>
      </c>
      <c r="D105" s="19">
        <v>413450</v>
      </c>
      <c r="E105" s="19">
        <v>1615693.604346667</v>
      </c>
      <c r="F105" s="19">
        <v>413450</v>
      </c>
      <c r="G105" s="19">
        <f>F105-E105</f>
        <v>-1202243.604346667</v>
      </c>
      <c r="H105" s="65">
        <f t="shared" si="5"/>
        <v>-74.41037094609374</v>
      </c>
    </row>
    <row r="106" spans="1:8" ht="12.75">
      <c r="A106" s="120" t="s">
        <v>46</v>
      </c>
      <c r="B106" s="109"/>
      <c r="C106" s="109"/>
      <c r="D106" s="109"/>
      <c r="E106" s="109"/>
      <c r="F106" s="109"/>
      <c r="G106" s="109"/>
      <c r="H106" s="109"/>
    </row>
    <row r="107" spans="1:8" s="2" customFormat="1" ht="12.75">
      <c r="A107" s="17" t="s">
        <v>90</v>
      </c>
      <c r="B107" s="3">
        <v>5040</v>
      </c>
      <c r="C107" s="28">
        <f>(C43/C11)*100</f>
        <v>12.635668847421838</v>
      </c>
      <c r="D107" s="28">
        <f>(D43/D11)*100</f>
        <v>5.293368741123215</v>
      </c>
      <c r="E107" s="19" t="s">
        <v>122</v>
      </c>
      <c r="F107" s="19" t="s">
        <v>122</v>
      </c>
      <c r="G107" s="23">
        <f>D107-C107</f>
        <v>-7.342300106298623</v>
      </c>
      <c r="H107" s="31"/>
    </row>
    <row r="108" spans="1:8" s="2" customFormat="1" ht="12.75">
      <c r="A108" s="17" t="s">
        <v>91</v>
      </c>
      <c r="B108" s="3">
        <v>5020</v>
      </c>
      <c r="C108" s="28">
        <f>(C43/C119)*100</f>
        <v>3.5184305469230632</v>
      </c>
      <c r="D108" s="28">
        <f>(D43/D119)*100</f>
        <v>1.8365619933586108</v>
      </c>
      <c r="E108" s="19" t="s">
        <v>122</v>
      </c>
      <c r="F108" s="19" t="s">
        <v>122</v>
      </c>
      <c r="G108" s="23">
        <f>D108-C108</f>
        <v>-1.6818685535644524</v>
      </c>
      <c r="H108" s="31"/>
    </row>
    <row r="109" spans="1:8" s="2" customFormat="1" ht="12.75">
      <c r="A109" s="17" t="s">
        <v>92</v>
      </c>
      <c r="B109" s="3">
        <v>5030</v>
      </c>
      <c r="C109" s="28">
        <f>(C43/C125)*100</f>
        <v>4.906689558378529</v>
      </c>
      <c r="D109" s="28">
        <f>(D43/D125)*100</f>
        <v>2.4541337206631244</v>
      </c>
      <c r="E109" s="19" t="s">
        <v>122</v>
      </c>
      <c r="F109" s="19" t="s">
        <v>122</v>
      </c>
      <c r="G109" s="23">
        <f>D109-C109</f>
        <v>-2.452555837715405</v>
      </c>
      <c r="H109" s="31"/>
    </row>
    <row r="110" spans="1:8" s="2" customFormat="1" ht="12.75">
      <c r="A110" s="17" t="s">
        <v>51</v>
      </c>
      <c r="B110" s="3">
        <v>5110</v>
      </c>
      <c r="C110" s="62">
        <f>C125/C122</f>
        <v>2.5344193827593475</v>
      </c>
      <c r="D110" s="62">
        <f>D125/D122</f>
        <v>2.973844030802296</v>
      </c>
      <c r="E110" s="19" t="s">
        <v>122</v>
      </c>
      <c r="F110" s="19" t="s">
        <v>122</v>
      </c>
      <c r="G110" s="49">
        <f>D110-C110</f>
        <v>0.43942464804294845</v>
      </c>
      <c r="H110" s="31"/>
    </row>
    <row r="111" spans="1:8" s="2" customFormat="1" ht="21.75" customHeight="1">
      <c r="A111" s="17" t="s">
        <v>120</v>
      </c>
      <c r="B111" s="3">
        <v>5220</v>
      </c>
      <c r="C111" s="62">
        <f>C116/C115</f>
        <v>0.4885700834477069</v>
      </c>
      <c r="D111" s="62">
        <f>D116/D115</f>
        <v>0.5513514342595102</v>
      </c>
      <c r="E111" s="19" t="s">
        <v>122</v>
      </c>
      <c r="F111" s="19" t="s">
        <v>122</v>
      </c>
      <c r="G111" s="49">
        <f>D111-C111</f>
        <v>0.06278135081180325</v>
      </c>
      <c r="H111" s="31"/>
    </row>
    <row r="112" spans="1:8" ht="12.75">
      <c r="A112" s="108" t="s">
        <v>45</v>
      </c>
      <c r="B112" s="109"/>
      <c r="C112" s="109"/>
      <c r="D112" s="109"/>
      <c r="E112" s="109"/>
      <c r="F112" s="109"/>
      <c r="G112" s="109"/>
      <c r="H112" s="109"/>
    </row>
    <row r="113" spans="1:8" s="2" customFormat="1" ht="20.1" customHeight="1">
      <c r="A113" s="17" t="s">
        <v>121</v>
      </c>
      <c r="B113" s="3">
        <v>6000</v>
      </c>
      <c r="C113" s="19">
        <v>1400638392</v>
      </c>
      <c r="D113" s="19">
        <v>1270583323</v>
      </c>
      <c r="E113" s="19" t="s">
        <v>122</v>
      </c>
      <c r="F113" s="18" t="s">
        <v>122</v>
      </c>
      <c r="G113" s="19">
        <f>D113-C113</f>
        <v>-130055069</v>
      </c>
      <c r="H113" s="65">
        <f>(D113/C113)*100-100</f>
        <v>-9.285413690131094</v>
      </c>
    </row>
    <row r="114" spans="1:8" s="2" customFormat="1" ht="20.1" customHeight="1">
      <c r="A114" s="17" t="s">
        <v>123</v>
      </c>
      <c r="B114" s="3">
        <v>6001</v>
      </c>
      <c r="C114" s="24">
        <f>C115-C116</f>
        <v>845322684</v>
      </c>
      <c r="D114" s="24">
        <f>D115-D116</f>
        <v>774882115</v>
      </c>
      <c r="E114" s="19" t="s">
        <v>122</v>
      </c>
      <c r="F114" s="18" t="s">
        <v>122</v>
      </c>
      <c r="G114" s="19">
        <f aca="true" t="shared" si="9" ref="G114:G125">D114-C114</f>
        <v>-70440569</v>
      </c>
      <c r="H114" s="65">
        <f aca="true" t="shared" si="10" ref="H114:H125">(D114/C114)*100-100</f>
        <v>-8.332979858848788</v>
      </c>
    </row>
    <row r="115" spans="1:8" s="2" customFormat="1" ht="20.1" customHeight="1">
      <c r="A115" s="17" t="s">
        <v>124</v>
      </c>
      <c r="B115" s="3">
        <v>6002</v>
      </c>
      <c r="C115" s="19">
        <v>1652861236</v>
      </c>
      <c r="D115" s="19">
        <v>1727147202</v>
      </c>
      <c r="E115" s="19" t="s">
        <v>122</v>
      </c>
      <c r="F115" s="18" t="s">
        <v>122</v>
      </c>
      <c r="G115" s="19">
        <f t="shared" si="9"/>
        <v>74285966</v>
      </c>
      <c r="H115" s="65">
        <f t="shared" si="10"/>
        <v>4.494386121594545</v>
      </c>
    </row>
    <row r="116" spans="1:8" s="2" customFormat="1" ht="20.1" customHeight="1">
      <c r="A116" s="17" t="s">
        <v>125</v>
      </c>
      <c r="B116" s="3">
        <v>6003</v>
      </c>
      <c r="C116" s="19">
        <v>807538552</v>
      </c>
      <c r="D116" s="19">
        <v>952265087</v>
      </c>
      <c r="E116" s="19" t="s">
        <v>122</v>
      </c>
      <c r="F116" s="18" t="s">
        <v>122</v>
      </c>
      <c r="G116" s="19">
        <f t="shared" si="9"/>
        <v>144726535</v>
      </c>
      <c r="H116" s="65">
        <f t="shared" si="10"/>
        <v>17.92193507561481</v>
      </c>
    </row>
    <row r="117" spans="1:8" s="2" customFormat="1" ht="20.1" customHeight="1">
      <c r="A117" s="17" t="s">
        <v>126</v>
      </c>
      <c r="B117" s="3">
        <v>6010</v>
      </c>
      <c r="C117" s="19">
        <v>396013977</v>
      </c>
      <c r="D117" s="19">
        <v>309219731</v>
      </c>
      <c r="E117" s="19" t="s">
        <v>122</v>
      </c>
      <c r="F117" s="18" t="s">
        <v>122</v>
      </c>
      <c r="G117" s="19">
        <f t="shared" si="9"/>
        <v>-86794246</v>
      </c>
      <c r="H117" s="65">
        <f t="shared" si="10"/>
        <v>-21.91696531963568</v>
      </c>
    </row>
    <row r="118" spans="1:8" s="2" customFormat="1" ht="12.75">
      <c r="A118" s="17" t="s">
        <v>127</v>
      </c>
      <c r="B118" s="3">
        <v>6011</v>
      </c>
      <c r="C118" s="19">
        <v>44546681.22899999</v>
      </c>
      <c r="D118" s="19">
        <v>32761731.510290008</v>
      </c>
      <c r="E118" s="19" t="s">
        <v>122</v>
      </c>
      <c r="F118" s="18" t="s">
        <v>122</v>
      </c>
      <c r="G118" s="19">
        <f t="shared" si="9"/>
        <v>-11784949.71870998</v>
      </c>
      <c r="H118" s="65">
        <f t="shared" si="10"/>
        <v>-26.455281052537643</v>
      </c>
    </row>
    <row r="119" spans="1:8" s="2" customFormat="1" ht="20.1" customHeight="1">
      <c r="A119" s="16" t="s">
        <v>62</v>
      </c>
      <c r="B119" s="63">
        <v>6020</v>
      </c>
      <c r="C119" s="26">
        <v>1796782758</v>
      </c>
      <c r="D119" s="26">
        <v>1579933825</v>
      </c>
      <c r="E119" s="19" t="s">
        <v>122</v>
      </c>
      <c r="F119" s="18" t="s">
        <v>122</v>
      </c>
      <c r="G119" s="26">
        <f t="shared" si="9"/>
        <v>-216848933</v>
      </c>
      <c r="H119" s="66">
        <f t="shared" si="10"/>
        <v>-12.068734076754765</v>
      </c>
    </row>
    <row r="120" spans="1:8" s="2" customFormat="1" ht="20.1" customHeight="1">
      <c r="A120" s="17" t="s">
        <v>35</v>
      </c>
      <c r="B120" s="3">
        <v>6030</v>
      </c>
      <c r="C120" s="19">
        <v>197559921</v>
      </c>
      <c r="D120" s="19">
        <v>170108865.98000002</v>
      </c>
      <c r="E120" s="19" t="s">
        <v>122</v>
      </c>
      <c r="F120" s="18" t="s">
        <v>122</v>
      </c>
      <c r="G120" s="19">
        <f t="shared" si="9"/>
        <v>-27451055.01999998</v>
      </c>
      <c r="H120" s="65">
        <f t="shared" si="10"/>
        <v>-13.895052640763097</v>
      </c>
    </row>
    <row r="121" spans="1:8" s="2" customFormat="1" ht="20.1" customHeight="1">
      <c r="A121" s="17" t="s">
        <v>36</v>
      </c>
      <c r="B121" s="3">
        <v>6040</v>
      </c>
      <c r="C121" s="19">
        <v>310807243</v>
      </c>
      <c r="D121" s="19">
        <v>227474384</v>
      </c>
      <c r="E121" s="19" t="s">
        <v>122</v>
      </c>
      <c r="F121" s="18" t="s">
        <v>122</v>
      </c>
      <c r="G121" s="19">
        <f t="shared" si="9"/>
        <v>-83332859</v>
      </c>
      <c r="H121" s="65">
        <f t="shared" si="10"/>
        <v>-26.81174936454103</v>
      </c>
    </row>
    <row r="122" spans="1:8" s="2" customFormat="1" ht="20.1" customHeight="1">
      <c r="A122" s="16" t="s">
        <v>63</v>
      </c>
      <c r="B122" s="63">
        <v>6050</v>
      </c>
      <c r="C122" s="25">
        <f>SUM(C120:C121)</f>
        <v>508367164</v>
      </c>
      <c r="D122" s="25">
        <f>SUM(D120:D121)</f>
        <v>397583249.98</v>
      </c>
      <c r="E122" s="19" t="s">
        <v>122</v>
      </c>
      <c r="F122" s="18" t="s">
        <v>122</v>
      </c>
      <c r="G122" s="26">
        <f t="shared" si="9"/>
        <v>-110783914.01999998</v>
      </c>
      <c r="H122" s="66">
        <f t="shared" si="10"/>
        <v>-21.792106545260665</v>
      </c>
    </row>
    <row r="123" spans="1:8" s="2" customFormat="1" ht="20.1" customHeight="1">
      <c r="A123" s="17" t="s">
        <v>128</v>
      </c>
      <c r="B123" s="3">
        <v>6060</v>
      </c>
      <c r="C123" s="19">
        <v>545904</v>
      </c>
      <c r="D123" s="19">
        <v>500501</v>
      </c>
      <c r="E123" s="19" t="s">
        <v>122</v>
      </c>
      <c r="F123" s="18" t="s">
        <v>122</v>
      </c>
      <c r="G123" s="19">
        <f t="shared" si="9"/>
        <v>-45403</v>
      </c>
      <c r="H123" s="65">
        <f t="shared" si="10"/>
        <v>-8.317030100530502</v>
      </c>
    </row>
    <row r="124" spans="1:8" s="2" customFormat="1" ht="12.75">
      <c r="A124" s="17" t="s">
        <v>129</v>
      </c>
      <c r="B124" s="3">
        <v>6070</v>
      </c>
      <c r="C124" s="19">
        <v>138027378</v>
      </c>
      <c r="D124" s="19">
        <v>136356023</v>
      </c>
      <c r="E124" s="19" t="s">
        <v>122</v>
      </c>
      <c r="F124" s="18" t="s">
        <v>122</v>
      </c>
      <c r="G124" s="19">
        <f t="shared" si="9"/>
        <v>-1671355</v>
      </c>
      <c r="H124" s="65">
        <f t="shared" si="10"/>
        <v>-1.21088658222574</v>
      </c>
    </row>
    <row r="125" spans="1:8" s="2" customFormat="1" ht="20.1" customHeight="1">
      <c r="A125" s="16" t="s">
        <v>30</v>
      </c>
      <c r="B125" s="3">
        <v>6080</v>
      </c>
      <c r="C125" s="26">
        <v>1288415594</v>
      </c>
      <c r="D125" s="26">
        <v>1182350574.7</v>
      </c>
      <c r="E125" s="26" t="s">
        <v>122</v>
      </c>
      <c r="F125" s="27" t="s">
        <v>122</v>
      </c>
      <c r="G125" s="26">
        <f t="shared" si="9"/>
        <v>-106065019.29999995</v>
      </c>
      <c r="H125" s="66">
        <f t="shared" si="10"/>
        <v>-8.232205492849687</v>
      </c>
    </row>
    <row r="126" spans="1:8" ht="20.25" customHeight="1">
      <c r="A126" s="117" t="s">
        <v>130</v>
      </c>
      <c r="B126" s="118"/>
      <c r="C126" s="118"/>
      <c r="D126" s="118"/>
      <c r="E126" s="118"/>
      <c r="F126" s="118"/>
      <c r="G126" s="118"/>
      <c r="H126" s="118"/>
    </row>
    <row r="127" spans="1:8" s="2" customFormat="1" ht="20.1" customHeight="1">
      <c r="A127" s="16" t="s">
        <v>131</v>
      </c>
      <c r="B127" s="30" t="s">
        <v>132</v>
      </c>
      <c r="C127" s="25">
        <f>SUM(C128:C130)</f>
        <v>72059995.51432</v>
      </c>
      <c r="D127" s="25">
        <f>SUM(D128:D130)</f>
        <v>90647251.01953</v>
      </c>
      <c r="E127" s="25">
        <f>SUM(E128:E130)</f>
        <v>125114971.40943709</v>
      </c>
      <c r="F127" s="25">
        <f>SUM(F128:F130)</f>
        <v>90647250.7073861</v>
      </c>
      <c r="G127" s="26">
        <f aca="true" t="shared" si="11" ref="G127:G134">F127-E127</f>
        <v>-34467720.702050984</v>
      </c>
      <c r="H127" s="66">
        <f>(F127/E127)*100-100</f>
        <v>-27.548837931837767</v>
      </c>
    </row>
    <row r="128" spans="1:8" s="2" customFormat="1" ht="20.1" customHeight="1">
      <c r="A128" s="17" t="s">
        <v>133</v>
      </c>
      <c r="B128" s="30" t="s">
        <v>134</v>
      </c>
      <c r="C128" s="19">
        <v>8175353</v>
      </c>
      <c r="D128" s="19">
        <v>37984172.239</v>
      </c>
      <c r="E128" s="19">
        <v>63203939.396419995</v>
      </c>
      <c r="F128" s="19">
        <v>37984171.6716061</v>
      </c>
      <c r="G128" s="19">
        <f t="shared" si="11"/>
        <v>-25219767.724813893</v>
      </c>
      <c r="H128" s="65">
        <f aca="true" t="shared" si="12" ref="H128:H134">(F128/E128)*100-100</f>
        <v>-39.90220857379405</v>
      </c>
    </row>
    <row r="129" spans="1:8" s="2" customFormat="1" ht="20.1" customHeight="1">
      <c r="A129" s="17" t="s">
        <v>135</v>
      </c>
      <c r="B129" s="30" t="s">
        <v>136</v>
      </c>
      <c r="C129" s="19">
        <v>63862019.51432</v>
      </c>
      <c r="D129" s="19">
        <v>50509723.78053</v>
      </c>
      <c r="E129" s="19">
        <v>57959496.01301709</v>
      </c>
      <c r="F129" s="19">
        <v>50509724.03578</v>
      </c>
      <c r="G129" s="19">
        <f t="shared" si="11"/>
        <v>-7449771.9772370905</v>
      </c>
      <c r="H129" s="65">
        <f t="shared" si="12"/>
        <v>-12.853410553404316</v>
      </c>
    </row>
    <row r="130" spans="1:8" s="2" customFormat="1" ht="20.1" customHeight="1">
      <c r="A130" s="17" t="s">
        <v>137</v>
      </c>
      <c r="B130" s="30" t="s">
        <v>138</v>
      </c>
      <c r="C130" s="19">
        <v>22623</v>
      </c>
      <c r="D130" s="19">
        <v>2153355</v>
      </c>
      <c r="E130" s="19">
        <v>3951536</v>
      </c>
      <c r="F130" s="19">
        <v>2153355</v>
      </c>
      <c r="G130" s="19">
        <f t="shared" si="11"/>
        <v>-1798181</v>
      </c>
      <c r="H130" s="65">
        <f t="shared" si="12"/>
        <v>-45.50587417146142</v>
      </c>
    </row>
    <row r="131" spans="1:8" s="2" customFormat="1" ht="20.1" customHeight="1">
      <c r="A131" s="16" t="s">
        <v>139</v>
      </c>
      <c r="B131" s="30" t="s">
        <v>140</v>
      </c>
      <c r="C131" s="25">
        <f>SUM(C132:C134)</f>
        <v>84234406.61766002</v>
      </c>
      <c r="D131" s="25">
        <f>SUM(D132:D134)</f>
        <v>88702756.01068</v>
      </c>
      <c r="E131" s="25">
        <f>SUM(E132:E134)</f>
        <v>101397471.67605054</v>
      </c>
      <c r="F131" s="25">
        <f>SUM(F132:F134)</f>
        <v>88702756.13828</v>
      </c>
      <c r="G131" s="26">
        <f t="shared" si="11"/>
        <v>-12694715.53777054</v>
      </c>
      <c r="H131" s="66">
        <f t="shared" si="12"/>
        <v>-12.519755500736963</v>
      </c>
    </row>
    <row r="132" spans="1:8" s="2" customFormat="1" ht="20.1" customHeight="1">
      <c r="A132" s="17" t="s">
        <v>133</v>
      </c>
      <c r="B132" s="30" t="s">
        <v>141</v>
      </c>
      <c r="C132" s="19">
        <v>7313136</v>
      </c>
      <c r="D132" s="19">
        <v>29015001</v>
      </c>
      <c r="E132" s="19">
        <v>35488635.8886108</v>
      </c>
      <c r="F132" s="19">
        <v>29015001.077600002</v>
      </c>
      <c r="G132" s="19">
        <f t="shared" si="11"/>
        <v>-6473634.8110108</v>
      </c>
      <c r="H132" s="65">
        <f t="shared" si="12"/>
        <v>-18.24143038726477</v>
      </c>
    </row>
    <row r="133" spans="1:8" s="2" customFormat="1" ht="20.1" customHeight="1">
      <c r="A133" s="17" t="s">
        <v>135</v>
      </c>
      <c r="B133" s="30" t="s">
        <v>142</v>
      </c>
      <c r="C133" s="19">
        <v>69591236.61766002</v>
      </c>
      <c r="D133" s="19">
        <v>57957734.010680005</v>
      </c>
      <c r="E133" s="19">
        <v>63566423.78743974</v>
      </c>
      <c r="F133" s="19">
        <v>57957734.06068</v>
      </c>
      <c r="G133" s="19">
        <f t="shared" si="11"/>
        <v>-5608689.726759739</v>
      </c>
      <c r="H133" s="65">
        <f t="shared" si="12"/>
        <v>-8.823352632695972</v>
      </c>
    </row>
    <row r="134" spans="1:8" s="2" customFormat="1" ht="20.1" customHeight="1">
      <c r="A134" s="17" t="s">
        <v>137</v>
      </c>
      <c r="B134" s="30" t="s">
        <v>143</v>
      </c>
      <c r="C134" s="19">
        <v>7330034</v>
      </c>
      <c r="D134" s="19">
        <v>1730021</v>
      </c>
      <c r="E134" s="19">
        <v>2342412</v>
      </c>
      <c r="F134" s="19">
        <v>1730021</v>
      </c>
      <c r="G134" s="19">
        <f t="shared" si="11"/>
        <v>-612391</v>
      </c>
      <c r="H134" s="65">
        <f t="shared" si="12"/>
        <v>-26.14360752933301</v>
      </c>
    </row>
    <row r="135" spans="1:8" ht="20.1" customHeight="1">
      <c r="A135" s="108" t="s">
        <v>144</v>
      </c>
      <c r="B135" s="109"/>
      <c r="C135" s="109"/>
      <c r="D135" s="109"/>
      <c r="E135" s="109"/>
      <c r="F135" s="109"/>
      <c r="G135" s="109"/>
      <c r="H135" s="109"/>
    </row>
    <row r="136" spans="1:8" s="2" customFormat="1" ht="60.75" customHeight="1">
      <c r="A136" s="16" t="s">
        <v>145</v>
      </c>
      <c r="B136" s="30" t="s">
        <v>146</v>
      </c>
      <c r="C136" s="25">
        <f>SUM(C137:C139)</f>
        <v>435182</v>
      </c>
      <c r="D136" s="18" t="s">
        <v>122</v>
      </c>
      <c r="E136" s="25">
        <f>SUM(E137:E139)</f>
        <v>419793</v>
      </c>
      <c r="F136" s="25">
        <f>SUM(F137:F139)</f>
        <v>417347</v>
      </c>
      <c r="G136" s="26">
        <f>F136-E136</f>
        <v>-2446</v>
      </c>
      <c r="H136" s="66">
        <f aca="true" t="shared" si="13" ref="H136:H141">(F136/E136)*100-100</f>
        <v>-0.5826681245280412</v>
      </c>
    </row>
    <row r="137" spans="1:8" s="2" customFormat="1" ht="12.75">
      <c r="A137" s="57" t="s">
        <v>147</v>
      </c>
      <c r="B137" s="30" t="s">
        <v>148</v>
      </c>
      <c r="C137" s="19">
        <v>36</v>
      </c>
      <c r="D137" s="18" t="s">
        <v>122</v>
      </c>
      <c r="E137" s="19">
        <v>37</v>
      </c>
      <c r="F137" s="19">
        <v>37</v>
      </c>
      <c r="G137" s="19">
        <f>F137-E137</f>
        <v>0</v>
      </c>
      <c r="H137" s="65">
        <f t="shared" si="13"/>
        <v>0</v>
      </c>
    </row>
    <row r="138" spans="1:98" s="2" customFormat="1" ht="12.75">
      <c r="A138" s="57" t="s">
        <v>149</v>
      </c>
      <c r="B138" s="30" t="s">
        <v>150</v>
      </c>
      <c r="C138" s="19">
        <v>21034</v>
      </c>
      <c r="D138" s="18" t="s">
        <v>122</v>
      </c>
      <c r="E138" s="19">
        <v>17507</v>
      </c>
      <c r="F138" s="19">
        <v>17947</v>
      </c>
      <c r="G138" s="19">
        <f aca="true" t="shared" si="14" ref="G138:G144">F138-E138</f>
        <v>440</v>
      </c>
      <c r="H138" s="65">
        <f t="shared" si="13"/>
        <v>2.513280402124863</v>
      </c>
      <c r="CQ138" s="2">
        <v>8912.936972059779</v>
      </c>
      <c r="CR138" s="2" t="s">
        <v>122</v>
      </c>
      <c r="CS138" s="2">
        <v>10397.889740915034</v>
      </c>
      <c r="CT138" s="2">
        <v>9988.154691958498</v>
      </c>
    </row>
    <row r="139" spans="1:98" s="2" customFormat="1" ht="12.75">
      <c r="A139" s="57" t="s">
        <v>151</v>
      </c>
      <c r="B139" s="30" t="s">
        <v>152</v>
      </c>
      <c r="C139" s="19">
        <v>414112</v>
      </c>
      <c r="D139" s="18" t="s">
        <v>122</v>
      </c>
      <c r="E139" s="19">
        <v>402249</v>
      </c>
      <c r="F139" s="19">
        <v>399363</v>
      </c>
      <c r="G139" s="19">
        <f t="shared" si="14"/>
        <v>-2886</v>
      </c>
      <c r="H139" s="65">
        <f t="shared" si="13"/>
        <v>-0.7174660471498981</v>
      </c>
      <c r="CQ139" s="2">
        <v>45400</v>
      </c>
      <c r="CR139" s="2" t="s">
        <v>122</v>
      </c>
      <c r="CS139" s="2">
        <v>0</v>
      </c>
      <c r="CT139" s="2">
        <v>56174</v>
      </c>
    </row>
    <row r="140" spans="1:98" s="2" customFormat="1" ht="20.1" customHeight="1">
      <c r="A140" s="16" t="s">
        <v>4</v>
      </c>
      <c r="B140" s="30" t="s">
        <v>153</v>
      </c>
      <c r="C140" s="25">
        <f>C53</f>
        <v>53622841</v>
      </c>
      <c r="D140" s="18" t="s">
        <v>122</v>
      </c>
      <c r="E140" s="25">
        <f>E53</f>
        <v>64129961.79276075</v>
      </c>
      <c r="F140" s="25">
        <f>F53</f>
        <v>68020833</v>
      </c>
      <c r="G140" s="26">
        <f t="shared" si="14"/>
        <v>3890871.207239248</v>
      </c>
      <c r="H140" s="66">
        <f t="shared" si="13"/>
        <v>6.067165952496282</v>
      </c>
      <c r="CQ140" s="2">
        <v>39445.833333333336</v>
      </c>
      <c r="CR140" s="2" t="s">
        <v>122</v>
      </c>
      <c r="CS140" s="2">
        <v>0</v>
      </c>
      <c r="CT140" s="2">
        <v>43476.666666666664</v>
      </c>
    </row>
    <row r="141" spans="1:98" s="2" customFormat="1" ht="37.5">
      <c r="A141" s="16" t="s">
        <v>160</v>
      </c>
      <c r="B141" s="30" t="s">
        <v>154</v>
      </c>
      <c r="C141" s="23">
        <f>(C140/C136)/12*1000</f>
        <v>10268.278750806177</v>
      </c>
      <c r="D141" s="18" t="s">
        <v>122</v>
      </c>
      <c r="E141" s="23">
        <f>(E140/E136)/12*1000</f>
        <v>12730.473072990884</v>
      </c>
      <c r="F141" s="23">
        <f>(F140/F136)/12*1000</f>
        <v>13581.989926847444</v>
      </c>
      <c r="G141" s="19">
        <f t="shared" si="14"/>
        <v>851.5168538565595</v>
      </c>
      <c r="H141" s="65">
        <f t="shared" si="13"/>
        <v>6.68880762697772</v>
      </c>
      <c r="CQ141" s="2">
        <v>8636.879711569976</v>
      </c>
      <c r="CR141" s="2" t="s">
        <v>122</v>
      </c>
      <c r="CS141" s="2">
        <v>0</v>
      </c>
      <c r="CT141" s="2">
        <v>9713.05133006536</v>
      </c>
    </row>
    <row r="142" spans="1:8" s="2" customFormat="1" ht="20.1" customHeight="1" hidden="1">
      <c r="A142" s="37" t="s">
        <v>147</v>
      </c>
      <c r="B142" s="38" t="s">
        <v>155</v>
      </c>
      <c r="C142" s="46" t="e">
        <f>#REF!+#REF!+#REF!</f>
        <v>#REF!</v>
      </c>
      <c r="D142" s="18" t="s">
        <v>122</v>
      </c>
      <c r="E142" s="50" t="e">
        <f>#REF!+#REF!+#REF!</f>
        <v>#REF!</v>
      </c>
      <c r="F142" s="23" t="e">
        <f>#REF!+#REF!+#REF!</f>
        <v>#REF!</v>
      </c>
      <c r="G142" s="44" t="e">
        <f t="shared" si="14"/>
        <v>#REF!</v>
      </c>
      <c r="H142" s="41" t="e">
        <f>(F142/E142)*100</f>
        <v>#REF!</v>
      </c>
    </row>
    <row r="143" spans="1:8" s="2" customFormat="1" ht="20.1" customHeight="1" hidden="1">
      <c r="A143" s="37" t="s">
        <v>149</v>
      </c>
      <c r="B143" s="38" t="s">
        <v>156</v>
      </c>
      <c r="C143" s="46" t="e">
        <f>#REF!+#REF!+#REF!</f>
        <v>#REF!</v>
      </c>
      <c r="D143" s="18" t="s">
        <v>122</v>
      </c>
      <c r="E143" s="50" t="e">
        <f>#REF!+#REF!+#REF!</f>
        <v>#REF!</v>
      </c>
      <c r="F143" s="23" t="e">
        <f>#REF!+#REF!+#REF!</f>
        <v>#REF!</v>
      </c>
      <c r="G143" s="44" t="e">
        <f t="shared" si="14"/>
        <v>#REF!</v>
      </c>
      <c r="H143" s="41" t="e">
        <f>(F143/E143)*100</f>
        <v>#REF!</v>
      </c>
    </row>
    <row r="144" spans="1:8" s="2" customFormat="1" ht="20.1" customHeight="1" hidden="1" thickBot="1">
      <c r="A144" s="43" t="s">
        <v>151</v>
      </c>
      <c r="B144" s="39" t="s">
        <v>157</v>
      </c>
      <c r="C144" s="47" t="e">
        <f>#REF!+#REF!+#REF!</f>
        <v>#REF!</v>
      </c>
      <c r="D144" s="29" t="s">
        <v>122</v>
      </c>
      <c r="E144" s="51" t="e">
        <f>#REF!+#REF!+#REF!</f>
        <v>#REF!</v>
      </c>
      <c r="F144" s="48" t="e">
        <f>#REF!+#REF!+#REF!</f>
        <v>#REF!</v>
      </c>
      <c r="G144" s="45" t="e">
        <f t="shared" si="14"/>
        <v>#REF!</v>
      </c>
      <c r="H144" s="42" t="e">
        <f>(F144/E144)*100</f>
        <v>#REF!</v>
      </c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</sheetData>
  <mergeCells count="18">
    <mergeCell ref="A106:H106"/>
    <mergeCell ref="A112:H112"/>
    <mergeCell ref="A126:H126"/>
    <mergeCell ref="A135:H135"/>
    <mergeCell ref="A10:H10"/>
    <mergeCell ref="A58:H58"/>
    <mergeCell ref="A59:H59"/>
    <mergeCell ref="A71:H71"/>
    <mergeCell ref="A85:H85"/>
    <mergeCell ref="A93:H93"/>
    <mergeCell ref="A2:H2"/>
    <mergeCell ref="A3:H3"/>
    <mergeCell ref="A4:H4"/>
    <mergeCell ref="A5:H5"/>
    <mergeCell ref="A7:A8"/>
    <mergeCell ref="B7:B8"/>
    <mergeCell ref="C7:D7"/>
    <mergeCell ref="E7:H7"/>
  </mergeCells>
  <printOptions/>
  <pageMargins left="1.27" right="0.1968503937007874" top="0.59" bottom="0.1968503937007874" header="0.31496062992125984" footer="0.1968503937007874"/>
  <pageSetup horizontalDpi="300" verticalDpi="300" orientation="landscape" paperSize="9" scale="46" r:id="rId1"/>
  <rowBreaks count="2" manualBreakCount="2">
    <brk id="48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СИМАНИШИНА Оксана Богданівна</cp:lastModifiedBy>
  <cp:lastPrinted>2019-06-06T11:37:17Z</cp:lastPrinted>
  <dcterms:created xsi:type="dcterms:W3CDTF">2003-03-13T16:00:22Z</dcterms:created>
  <dcterms:modified xsi:type="dcterms:W3CDTF">2019-10-02T14:08:20Z</dcterms:modified>
  <cp:category/>
  <cp:version/>
  <cp:contentType/>
  <cp:contentStatus/>
</cp:coreProperties>
</file>