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формули" sheetId="1" r:id="rId1"/>
  </sheets>
  <calcPr calcId="144525"/>
</workbook>
</file>

<file path=xl/calcChain.xml><?xml version="1.0" encoding="utf-8"?>
<calcChain xmlns="http://schemas.openxmlformats.org/spreadsheetml/2006/main">
  <c r="C27" i="1" l="1"/>
  <c r="D26" i="1"/>
  <c r="D27" i="1" s="1"/>
  <c r="D28" i="1" s="1"/>
  <c r="M19" i="1"/>
  <c r="L19" i="1"/>
  <c r="K19" i="1"/>
  <c r="J19" i="1"/>
  <c r="I19" i="1"/>
  <c r="H19" i="1"/>
  <c r="G19" i="1"/>
  <c r="F19" i="1"/>
  <c r="E19" i="1"/>
  <c r="D19" i="1"/>
  <c r="C19" i="1"/>
  <c r="K17" i="1"/>
  <c r="K23" i="1" s="1"/>
  <c r="G17" i="1"/>
  <c r="G23" i="1" s="1"/>
  <c r="C17" i="1"/>
  <c r="K15" i="1"/>
  <c r="J15" i="1"/>
  <c r="G15" i="1"/>
  <c r="F15" i="1"/>
  <c r="C15" i="1"/>
  <c r="M10" i="1"/>
  <c r="M15" i="1" s="1"/>
  <c r="L10" i="1"/>
  <c r="L15" i="1" s="1"/>
  <c r="L17" i="1" s="1"/>
  <c r="L23" i="1" s="1"/>
  <c r="K10" i="1"/>
  <c r="J10" i="1"/>
  <c r="J17" i="1" s="1"/>
  <c r="J23" i="1" s="1"/>
  <c r="I10" i="1"/>
  <c r="I15" i="1" s="1"/>
  <c r="H10" i="1"/>
  <c r="H15" i="1" s="1"/>
  <c r="H17" i="1" s="1"/>
  <c r="H23" i="1" s="1"/>
  <c r="G10" i="1"/>
  <c r="F10" i="1"/>
  <c r="F17" i="1" s="1"/>
  <c r="F23" i="1" s="1"/>
  <c r="E10" i="1"/>
  <c r="E15" i="1" s="1"/>
  <c r="D10" i="1"/>
  <c r="D15" i="1" s="1"/>
  <c r="D17" i="1" s="1"/>
  <c r="D23" i="1" s="1"/>
  <c r="C10" i="1"/>
  <c r="D6" i="1"/>
  <c r="E6" i="1" s="1"/>
  <c r="F6" i="1" s="1"/>
  <c r="G6" i="1" s="1"/>
  <c r="H6" i="1" s="1"/>
  <c r="I6" i="1" s="1"/>
  <c r="J6" i="1" s="1"/>
  <c r="K6" i="1" s="1"/>
  <c r="L6" i="1" s="1"/>
  <c r="M6" i="1" s="1"/>
  <c r="D5" i="1"/>
  <c r="E5" i="1" s="1"/>
  <c r="F5" i="1" s="1"/>
  <c r="G5" i="1" s="1"/>
  <c r="H5" i="1" s="1"/>
  <c r="I5" i="1" s="1"/>
  <c r="J5" i="1" s="1"/>
  <c r="K5" i="1" s="1"/>
  <c r="L5" i="1" s="1"/>
  <c r="M5" i="1" s="1"/>
  <c r="E26" i="1" l="1"/>
  <c r="E17" i="1"/>
  <c r="E23" i="1" s="1"/>
  <c r="I17" i="1"/>
  <c r="I23" i="1" s="1"/>
  <c r="M17" i="1"/>
  <c r="M23" i="1" s="1"/>
  <c r="C23" i="1"/>
  <c r="C28" i="1" l="1"/>
  <c r="C29" i="1" s="1"/>
  <c r="D29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C35" i="1"/>
  <c r="D35" i="1" s="1"/>
  <c r="F26" i="1"/>
  <c r="E27" i="1"/>
  <c r="E28" i="1" l="1"/>
  <c r="E29" i="1" s="1"/>
  <c r="D30" i="1"/>
  <c r="G26" i="1"/>
  <c r="F27" i="1"/>
  <c r="F28" i="1" s="1"/>
  <c r="F29" i="1" l="1"/>
  <c r="E30" i="1"/>
  <c r="G27" i="1"/>
  <c r="G28" i="1" s="1"/>
  <c r="H26" i="1"/>
  <c r="H27" i="1" l="1"/>
  <c r="H28" i="1" s="1"/>
  <c r="I26" i="1"/>
  <c r="F30" i="1"/>
  <c r="G29" i="1"/>
  <c r="H29" i="1" l="1"/>
  <c r="G30" i="1"/>
  <c r="I27" i="1"/>
  <c r="I28" i="1" s="1"/>
  <c r="J26" i="1"/>
  <c r="H30" i="1" l="1"/>
  <c r="I29" i="1"/>
  <c r="K26" i="1"/>
  <c r="J27" i="1"/>
  <c r="J28" i="1" s="1"/>
  <c r="L26" i="1" l="1"/>
  <c r="K27" i="1"/>
  <c r="K28" i="1" s="1"/>
  <c r="J29" i="1"/>
  <c r="I30" i="1"/>
  <c r="L27" i="1" l="1"/>
  <c r="L28" i="1" s="1"/>
  <c r="M26" i="1"/>
  <c r="M27" i="1" s="1"/>
  <c r="J30" i="1"/>
  <c r="K29" i="1"/>
  <c r="M28" i="1" l="1"/>
  <c r="C34" i="1"/>
  <c r="D34" i="1" s="1"/>
  <c r="K30" i="1"/>
  <c r="L29" i="1"/>
  <c r="L30" i="1" l="1"/>
  <c r="M29" i="1"/>
  <c r="C33" i="1" l="1"/>
  <c r="D33" i="1" s="1"/>
  <c r="M30" i="1"/>
  <c r="C36" i="1" s="1"/>
  <c r="D36" i="1" s="1"/>
</calcChain>
</file>

<file path=xl/sharedStrings.xml><?xml version="1.0" encoding="utf-8"?>
<sst xmlns="http://schemas.openxmlformats.org/spreadsheetml/2006/main" count="26" uniqueCount="26">
  <si>
    <t xml:space="preserve"> - клітинки, де необхідно вказати значення для розрахунків</t>
  </si>
  <si>
    <t>тис.грн.</t>
  </si>
  <si>
    <t>Коментарі</t>
  </si>
  <si>
    <t>Операційні грошові потоки</t>
  </si>
  <si>
    <t xml:space="preserve"> + Операційні доходи</t>
  </si>
  <si>
    <t xml:space="preserve"> - Операційні витрати</t>
  </si>
  <si>
    <t xml:space="preserve"> = Грошовий потік до оподаткування</t>
  </si>
  <si>
    <t xml:space="preserve"> - Амортизація</t>
  </si>
  <si>
    <t>Ставка податку на прибуток</t>
  </si>
  <si>
    <t xml:space="preserve"> - Податок на прибуток </t>
  </si>
  <si>
    <t xml:space="preserve">Операційний грошовий потік </t>
  </si>
  <si>
    <t>Інвестиційні грошові потоки</t>
  </si>
  <si>
    <t>Бюджет проекту</t>
  </si>
  <si>
    <t>Капремонти, що підлягають капіталізації</t>
  </si>
  <si>
    <t>Вільний грошовий потік</t>
  </si>
  <si>
    <t>Вільний грошовий потік накопиченим підсумком</t>
  </si>
  <si>
    <t>Ставка дисконтування</t>
  </si>
  <si>
    <t>Коефіцієнт дисконтування</t>
  </si>
  <si>
    <t>Дисконтований вільний грошовий потік (DCF)</t>
  </si>
  <si>
    <t>Дисконтований вільний грошовий потік накопиченим підсумком</t>
  </si>
  <si>
    <t xml:space="preserve">Розрахунок DPP </t>
  </si>
  <si>
    <t>Показники економічної ефективності проекту</t>
  </si>
  <si>
    <t xml:space="preserve">Чиста приведена вартість NPV, тис.грн. </t>
  </si>
  <si>
    <t>Індекс прибутковості (РІ)</t>
  </si>
  <si>
    <t>Внутрішня норма доходності (IRR), %</t>
  </si>
  <si>
    <t>Дисконтований термін окупності (DPP),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</si>
</sst>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0" tint="-0.249977111117893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7"/>
      </left>
      <right style="thin">
        <color indexed="27"/>
      </right>
      <top/>
      <bottom style="thin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7"/>
      </right>
      <top/>
      <bottom style="thin">
        <color indexed="27"/>
      </bottom>
      <diagonal/>
    </border>
    <border>
      <left/>
      <right style="thin">
        <color indexed="27"/>
      </right>
      <top style="thin">
        <color indexed="27"/>
      </top>
      <bottom style="thin">
        <color indexed="64"/>
      </bottom>
      <diagonal/>
    </border>
    <border>
      <left/>
      <right style="thin">
        <color indexed="27"/>
      </right>
      <top/>
      <bottom/>
      <diagonal/>
    </border>
    <border>
      <left style="thin">
        <color indexed="27"/>
      </left>
      <right style="thin">
        <color indexed="27"/>
      </right>
      <top/>
      <bottom/>
      <diagonal/>
    </border>
    <border>
      <left style="thin">
        <color indexed="27"/>
      </left>
      <right/>
      <top/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7"/>
      </left>
      <right/>
      <top style="thin">
        <color indexed="27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164" fontId="1" fillId="0" borderId="1" xfId="0" applyNumberFormat="1" applyFont="1" applyFill="1" applyBorder="1"/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/>
    <xf numFmtId="3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164" fontId="1" fillId="0" borderId="3" xfId="0" applyNumberFormat="1" applyFont="1" applyFill="1" applyBorder="1"/>
    <xf numFmtId="0" fontId="1" fillId="2" borderId="2" xfId="0" applyFont="1" applyFill="1" applyBorder="1"/>
    <xf numFmtId="164" fontId="1" fillId="0" borderId="4" xfId="0" applyNumberFormat="1" applyFont="1" applyFill="1" applyBorder="1"/>
    <xf numFmtId="49" fontId="1" fillId="2" borderId="2" xfId="0" applyNumberFormat="1" applyFont="1" applyFill="1" applyBorder="1"/>
    <xf numFmtId="164" fontId="1" fillId="2" borderId="0" xfId="0" applyNumberFormat="1" applyFont="1" applyFill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9" fontId="1" fillId="2" borderId="0" xfId="0" applyNumberFormat="1" applyFont="1" applyFill="1"/>
    <xf numFmtId="164" fontId="1" fillId="2" borderId="2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2" fillId="2" borderId="2" xfId="0" applyFont="1" applyFill="1" applyBorder="1"/>
    <xf numFmtId="165" fontId="1" fillId="2" borderId="0" xfId="0" applyNumberFormat="1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10" fontId="1" fillId="2" borderId="0" xfId="1" applyNumberFormat="1" applyFont="1" applyFill="1"/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37"/>
  <sheetViews>
    <sheetView showGridLines="0" tabSelected="1" topLeftCell="A4" zoomScaleNormal="100" workbookViewId="0">
      <selection activeCell="C40" sqref="C40"/>
    </sheetView>
  </sheetViews>
  <sheetFormatPr defaultRowHeight="12.75" x14ac:dyDescent="0.2"/>
  <cols>
    <col min="1" max="1" width="4.7109375" style="1" customWidth="1"/>
    <col min="2" max="2" width="55.140625" style="1" bestFit="1" customWidth="1"/>
    <col min="3" max="7" width="9.140625" style="1"/>
    <col min="8" max="8" width="10" style="1" bestFit="1" customWidth="1"/>
    <col min="9" max="13" width="9.140625" style="1"/>
    <col min="14" max="14" width="1.7109375" style="1" customWidth="1"/>
    <col min="15" max="15" width="30.7109375" style="1" customWidth="1"/>
    <col min="16" max="16384" width="9.140625" style="1"/>
  </cols>
  <sheetData>
    <row r="1" spans="2:15" ht="5.0999999999999996" customHeight="1" x14ac:dyDescent="0.2"/>
    <row r="2" spans="2:15" x14ac:dyDescent="0.2">
      <c r="C2" s="2"/>
      <c r="D2" s="1" t="s">
        <v>0</v>
      </c>
    </row>
    <row r="3" spans="2:15" ht="5.0999999999999996" customHeight="1" x14ac:dyDescent="0.2"/>
    <row r="4" spans="2:15" x14ac:dyDescent="0.2">
      <c r="M4" s="3" t="s">
        <v>1</v>
      </c>
    </row>
    <row r="5" spans="2:15" x14ac:dyDescent="0.2">
      <c r="B5" s="4"/>
      <c r="C5" s="5">
        <v>2016</v>
      </c>
      <c r="D5" s="5">
        <f>C5+1</f>
        <v>2017</v>
      </c>
      <c r="E5" s="5">
        <f t="shared" ref="E5:M6" si="0">D5+1</f>
        <v>2018</v>
      </c>
      <c r="F5" s="5">
        <f t="shared" si="0"/>
        <v>2019</v>
      </c>
      <c r="G5" s="5">
        <f t="shared" si="0"/>
        <v>2020</v>
      </c>
      <c r="H5" s="5">
        <f t="shared" si="0"/>
        <v>2021</v>
      </c>
      <c r="I5" s="5">
        <f t="shared" si="0"/>
        <v>2022</v>
      </c>
      <c r="J5" s="5">
        <f t="shared" si="0"/>
        <v>2023</v>
      </c>
      <c r="K5" s="5">
        <f t="shared" si="0"/>
        <v>2024</v>
      </c>
      <c r="L5" s="5">
        <f t="shared" si="0"/>
        <v>2025</v>
      </c>
      <c r="M5" s="5">
        <f t="shared" si="0"/>
        <v>2026</v>
      </c>
      <c r="O5" s="4" t="s">
        <v>2</v>
      </c>
    </row>
    <row r="6" spans="2:15" x14ac:dyDescent="0.2">
      <c r="B6" s="6" t="s">
        <v>3</v>
      </c>
      <c r="C6" s="7">
        <v>0</v>
      </c>
      <c r="D6" s="7">
        <f>C6+1</f>
        <v>1</v>
      </c>
      <c r="E6" s="7">
        <f t="shared" si="0"/>
        <v>2</v>
      </c>
      <c r="F6" s="7">
        <f t="shared" si="0"/>
        <v>3</v>
      </c>
      <c r="G6" s="7">
        <f t="shared" si="0"/>
        <v>4</v>
      </c>
      <c r="H6" s="7">
        <f t="shared" si="0"/>
        <v>5</v>
      </c>
      <c r="I6" s="7">
        <f t="shared" si="0"/>
        <v>6</v>
      </c>
      <c r="J6" s="7">
        <f t="shared" si="0"/>
        <v>7</v>
      </c>
      <c r="K6" s="7">
        <f t="shared" si="0"/>
        <v>8</v>
      </c>
      <c r="L6" s="7">
        <f t="shared" si="0"/>
        <v>9</v>
      </c>
      <c r="M6" s="7">
        <f>L6+1</f>
        <v>10</v>
      </c>
      <c r="O6" s="8"/>
    </row>
    <row r="7" spans="2:15" x14ac:dyDescent="0.2">
      <c r="B7" s="1" t="s">
        <v>4</v>
      </c>
      <c r="C7" s="9">
        <v>100</v>
      </c>
      <c r="D7" s="2">
        <v>90</v>
      </c>
      <c r="E7" s="2">
        <v>67</v>
      </c>
      <c r="F7" s="2">
        <v>89</v>
      </c>
      <c r="G7" s="2">
        <v>89</v>
      </c>
      <c r="H7" s="2">
        <v>89</v>
      </c>
      <c r="I7" s="2">
        <v>89</v>
      </c>
      <c r="J7" s="2">
        <v>89</v>
      </c>
      <c r="K7" s="2">
        <v>89</v>
      </c>
      <c r="L7" s="2">
        <v>89</v>
      </c>
      <c r="M7" s="2">
        <v>89</v>
      </c>
      <c r="O7" s="8"/>
    </row>
    <row r="8" spans="2:15" x14ac:dyDescent="0.2">
      <c r="B8" s="10" t="s">
        <v>5</v>
      </c>
      <c r="C8" s="11">
        <v>-20</v>
      </c>
      <c r="D8" s="11">
        <v>-20</v>
      </c>
      <c r="E8" s="11">
        <v>-20</v>
      </c>
      <c r="F8" s="11">
        <v>-20</v>
      </c>
      <c r="G8" s="11">
        <v>-20</v>
      </c>
      <c r="H8" s="11">
        <v>-20</v>
      </c>
      <c r="I8" s="11">
        <v>-20</v>
      </c>
      <c r="J8" s="11">
        <v>-20</v>
      </c>
      <c r="K8" s="11">
        <v>-20</v>
      </c>
      <c r="L8" s="11">
        <v>-20</v>
      </c>
      <c r="M8" s="11">
        <v>-20</v>
      </c>
      <c r="O8" s="12"/>
    </row>
    <row r="9" spans="2:15" ht="5.0999999999999996" customHeight="1" x14ac:dyDescent="0.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8"/>
    </row>
    <row r="10" spans="2:15" x14ac:dyDescent="0.2">
      <c r="B10" s="1" t="s">
        <v>6</v>
      </c>
      <c r="C10" s="13">
        <f>C7+C8</f>
        <v>80</v>
      </c>
      <c r="D10" s="13">
        <f t="shared" ref="D10:L10" si="1">D7+D8</f>
        <v>70</v>
      </c>
      <c r="E10" s="13">
        <f t="shared" si="1"/>
        <v>47</v>
      </c>
      <c r="F10" s="13">
        <f t="shared" si="1"/>
        <v>69</v>
      </c>
      <c r="G10" s="13">
        <f t="shared" si="1"/>
        <v>69</v>
      </c>
      <c r="H10" s="13">
        <f t="shared" si="1"/>
        <v>69</v>
      </c>
      <c r="I10" s="13">
        <f t="shared" si="1"/>
        <v>69</v>
      </c>
      <c r="J10" s="13">
        <f t="shared" si="1"/>
        <v>69</v>
      </c>
      <c r="K10" s="13">
        <f t="shared" si="1"/>
        <v>69</v>
      </c>
      <c r="L10" s="13">
        <f t="shared" si="1"/>
        <v>69</v>
      </c>
      <c r="M10" s="13">
        <f>M7+M8</f>
        <v>69</v>
      </c>
      <c r="O10" s="8"/>
    </row>
    <row r="11" spans="2:15" ht="5.0999999999999996" customHeight="1" x14ac:dyDescent="0.2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O11" s="8"/>
    </row>
    <row r="12" spans="2:15" x14ac:dyDescent="0.2">
      <c r="B12" s="1" t="s">
        <v>7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  <c r="M12" s="16">
        <v>0</v>
      </c>
      <c r="O12" s="8"/>
    </row>
    <row r="13" spans="2:15" ht="5.0999999999999996" customHeight="1" x14ac:dyDescent="0.2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8"/>
    </row>
    <row r="14" spans="2:15" x14ac:dyDescent="0.2">
      <c r="B14" s="1" t="s">
        <v>8</v>
      </c>
      <c r="C14" s="17">
        <v>0.18</v>
      </c>
      <c r="D14" s="17">
        <v>0.18</v>
      </c>
      <c r="E14" s="17">
        <v>0.18</v>
      </c>
      <c r="F14" s="17">
        <v>0.18</v>
      </c>
      <c r="G14" s="17">
        <v>0.18</v>
      </c>
      <c r="H14" s="17">
        <v>0.18</v>
      </c>
      <c r="I14" s="17">
        <v>0.18</v>
      </c>
      <c r="J14" s="17">
        <v>0.18</v>
      </c>
      <c r="K14" s="17">
        <v>0.18</v>
      </c>
      <c r="L14" s="17">
        <v>0.18</v>
      </c>
      <c r="M14" s="17">
        <v>0.18</v>
      </c>
      <c r="O14" s="8"/>
    </row>
    <row r="15" spans="2:15" x14ac:dyDescent="0.2">
      <c r="B15" s="10" t="s">
        <v>9</v>
      </c>
      <c r="C15" s="18">
        <f>-(C10-C12)*C14</f>
        <v>-14.399999999999999</v>
      </c>
      <c r="D15" s="18">
        <f t="shared" ref="D15:K15" si="2">-(D10-D12)*D14</f>
        <v>-12.6</v>
      </c>
      <c r="E15" s="18">
        <f t="shared" si="2"/>
        <v>-8.4599999999999991</v>
      </c>
      <c r="F15" s="18">
        <f t="shared" si="2"/>
        <v>-12.42</v>
      </c>
      <c r="G15" s="18">
        <f t="shared" si="2"/>
        <v>-12.42</v>
      </c>
      <c r="H15" s="18">
        <f t="shared" si="2"/>
        <v>-12.42</v>
      </c>
      <c r="I15" s="18">
        <f t="shared" si="2"/>
        <v>-12.42</v>
      </c>
      <c r="J15" s="18">
        <f t="shared" si="2"/>
        <v>-12.42</v>
      </c>
      <c r="K15" s="18">
        <f t="shared" si="2"/>
        <v>-12.42</v>
      </c>
      <c r="L15" s="18">
        <f>-(L10-L12)*L14</f>
        <v>-12.42</v>
      </c>
      <c r="M15" s="18">
        <f>-(M10-M12)*M14</f>
        <v>-12.42</v>
      </c>
      <c r="O15" s="12"/>
    </row>
    <row r="16" spans="2:15" ht="5.0999999999999996" customHeight="1" x14ac:dyDescent="0.2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8"/>
    </row>
    <row r="17" spans="2:15" x14ac:dyDescent="0.2">
      <c r="B17" s="6" t="s">
        <v>10</v>
      </c>
      <c r="C17" s="13">
        <f>C10+C15</f>
        <v>65.599999999999994</v>
      </c>
      <c r="D17" s="13">
        <f>D10+D15</f>
        <v>57.4</v>
      </c>
      <c r="E17" s="13">
        <f>E10+E15</f>
        <v>38.54</v>
      </c>
      <c r="F17" s="13">
        <f t="shared" ref="F17:K17" si="3">F10+F15</f>
        <v>56.58</v>
      </c>
      <c r="G17" s="13">
        <f t="shared" si="3"/>
        <v>56.58</v>
      </c>
      <c r="H17" s="13">
        <f t="shared" si="3"/>
        <v>56.58</v>
      </c>
      <c r="I17" s="13">
        <f t="shared" si="3"/>
        <v>56.58</v>
      </c>
      <c r="J17" s="13">
        <f t="shared" si="3"/>
        <v>56.58</v>
      </c>
      <c r="K17" s="13">
        <f t="shared" si="3"/>
        <v>56.58</v>
      </c>
      <c r="L17" s="13">
        <f>L10+L15</f>
        <v>56.58</v>
      </c>
      <c r="M17" s="13">
        <f>M10+M15</f>
        <v>56.58</v>
      </c>
      <c r="O17" s="8"/>
    </row>
    <row r="18" spans="2:15" ht="5.0999999999999996" customHeight="1" x14ac:dyDescent="0.2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8"/>
    </row>
    <row r="19" spans="2:15" x14ac:dyDescent="0.2">
      <c r="B19" s="6" t="s">
        <v>11</v>
      </c>
      <c r="C19" s="13">
        <f t="shared" ref="C19:M19" si="4">C20+C21</f>
        <v>-200</v>
      </c>
      <c r="D19" s="13">
        <f t="shared" si="4"/>
        <v>-20</v>
      </c>
      <c r="E19" s="13">
        <f t="shared" si="4"/>
        <v>-20</v>
      </c>
      <c r="F19" s="13">
        <f t="shared" si="4"/>
        <v>-20</v>
      </c>
      <c r="G19" s="13">
        <f t="shared" si="4"/>
        <v>-20</v>
      </c>
      <c r="H19" s="13">
        <f t="shared" si="4"/>
        <v>-20</v>
      </c>
      <c r="I19" s="13">
        <f t="shared" si="4"/>
        <v>-20</v>
      </c>
      <c r="J19" s="13">
        <f t="shared" si="4"/>
        <v>-20</v>
      </c>
      <c r="K19" s="13">
        <f t="shared" si="4"/>
        <v>-20</v>
      </c>
      <c r="L19" s="13">
        <f t="shared" si="4"/>
        <v>-20</v>
      </c>
      <c r="M19" s="13">
        <f t="shared" si="4"/>
        <v>-20</v>
      </c>
      <c r="O19" s="8"/>
    </row>
    <row r="20" spans="2:15" x14ac:dyDescent="0.2">
      <c r="B20" s="1" t="s">
        <v>12</v>
      </c>
      <c r="C20" s="9">
        <v>-200</v>
      </c>
      <c r="D20" s="9">
        <v>-20</v>
      </c>
      <c r="E20" s="9">
        <v>-20</v>
      </c>
      <c r="F20" s="9">
        <v>-20</v>
      </c>
      <c r="G20" s="9">
        <v>-20</v>
      </c>
      <c r="H20" s="9">
        <v>-20</v>
      </c>
      <c r="I20" s="9">
        <v>-20</v>
      </c>
      <c r="J20" s="9">
        <v>-20</v>
      </c>
      <c r="K20" s="9">
        <v>-20</v>
      </c>
      <c r="L20" s="9">
        <v>-20</v>
      </c>
      <c r="M20" s="9">
        <v>-20</v>
      </c>
      <c r="O20" s="8"/>
    </row>
    <row r="21" spans="2:15" x14ac:dyDescent="0.2">
      <c r="B21" s="1" t="s">
        <v>13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21">
        <v>0</v>
      </c>
      <c r="O21" s="8"/>
    </row>
    <row r="22" spans="2:15" ht="5.0999999999999996" customHeight="1" x14ac:dyDescent="0.2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8"/>
    </row>
    <row r="23" spans="2:15" x14ac:dyDescent="0.2">
      <c r="B23" s="22" t="s">
        <v>14</v>
      </c>
      <c r="C23" s="18">
        <f>C17+C19</f>
        <v>-134.4</v>
      </c>
      <c r="D23" s="18">
        <f>D17+D19</f>
        <v>37.4</v>
      </c>
      <c r="E23" s="18">
        <f t="shared" ref="E23:M23" si="5">E17+E19</f>
        <v>18.54</v>
      </c>
      <c r="F23" s="18">
        <f t="shared" si="5"/>
        <v>36.58</v>
      </c>
      <c r="G23" s="18">
        <f t="shared" si="5"/>
        <v>36.58</v>
      </c>
      <c r="H23" s="18">
        <f t="shared" si="5"/>
        <v>36.58</v>
      </c>
      <c r="I23" s="18">
        <f t="shared" si="5"/>
        <v>36.58</v>
      </c>
      <c r="J23" s="18">
        <f t="shared" si="5"/>
        <v>36.58</v>
      </c>
      <c r="K23" s="18">
        <f t="shared" si="5"/>
        <v>36.58</v>
      </c>
      <c r="L23" s="18">
        <f t="shared" si="5"/>
        <v>36.58</v>
      </c>
      <c r="M23" s="18">
        <f t="shared" si="5"/>
        <v>36.58</v>
      </c>
      <c r="O23" s="12"/>
    </row>
    <row r="24" spans="2:15" x14ac:dyDescent="0.2">
      <c r="B24" s="6" t="s">
        <v>15</v>
      </c>
      <c r="C24" s="13">
        <f>C23</f>
        <v>-134.4</v>
      </c>
      <c r="D24" s="13">
        <f>C24+D23</f>
        <v>-97</v>
      </c>
      <c r="E24" s="13">
        <f t="shared" ref="E24:M24" si="6">D24+E23</f>
        <v>-78.460000000000008</v>
      </c>
      <c r="F24" s="13">
        <f t="shared" si="6"/>
        <v>-41.88000000000001</v>
      </c>
      <c r="G24" s="13">
        <f t="shared" si="6"/>
        <v>-5.3000000000000114</v>
      </c>
      <c r="H24" s="13">
        <f t="shared" si="6"/>
        <v>31.279999999999987</v>
      </c>
      <c r="I24" s="13">
        <f t="shared" si="6"/>
        <v>67.859999999999985</v>
      </c>
      <c r="J24" s="13">
        <f t="shared" si="6"/>
        <v>104.43999999999998</v>
      </c>
      <c r="K24" s="13">
        <f t="shared" si="6"/>
        <v>141.01999999999998</v>
      </c>
      <c r="L24" s="13">
        <f t="shared" si="6"/>
        <v>177.59999999999997</v>
      </c>
      <c r="M24" s="13">
        <f t="shared" si="6"/>
        <v>214.17999999999995</v>
      </c>
      <c r="O24" s="8"/>
    </row>
    <row r="25" spans="2:15" ht="5.0999999999999996" customHeight="1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O25" s="8"/>
    </row>
    <row r="26" spans="2:15" x14ac:dyDescent="0.2">
      <c r="B26" s="1" t="s">
        <v>16</v>
      </c>
      <c r="C26" s="17">
        <v>0.15</v>
      </c>
      <c r="D26" s="17">
        <f>C26</f>
        <v>0.15</v>
      </c>
      <c r="E26" s="17">
        <f t="shared" ref="E26:M26" si="7">D26</f>
        <v>0.15</v>
      </c>
      <c r="F26" s="17">
        <f t="shared" si="7"/>
        <v>0.15</v>
      </c>
      <c r="G26" s="17">
        <f t="shared" si="7"/>
        <v>0.15</v>
      </c>
      <c r="H26" s="17">
        <f t="shared" si="7"/>
        <v>0.15</v>
      </c>
      <c r="I26" s="17">
        <f t="shared" si="7"/>
        <v>0.15</v>
      </c>
      <c r="J26" s="17">
        <f t="shared" si="7"/>
        <v>0.15</v>
      </c>
      <c r="K26" s="17">
        <f t="shared" si="7"/>
        <v>0.15</v>
      </c>
      <c r="L26" s="17">
        <f t="shared" si="7"/>
        <v>0.15</v>
      </c>
      <c r="M26" s="17">
        <f t="shared" si="7"/>
        <v>0.15</v>
      </c>
      <c r="O26" s="8"/>
    </row>
    <row r="27" spans="2:15" x14ac:dyDescent="0.2">
      <c r="B27" s="1" t="s">
        <v>17</v>
      </c>
      <c r="C27" s="23">
        <f t="shared" ref="C27:M27" si="8">ROUND(1/(1+C26)^(C5-$C$5),3)</f>
        <v>1</v>
      </c>
      <c r="D27" s="23">
        <f t="shared" si="8"/>
        <v>0.87</v>
      </c>
      <c r="E27" s="23">
        <f t="shared" si="8"/>
        <v>0.75600000000000001</v>
      </c>
      <c r="F27" s="23">
        <f t="shared" si="8"/>
        <v>0.65800000000000003</v>
      </c>
      <c r="G27" s="23">
        <f t="shared" si="8"/>
        <v>0.57199999999999995</v>
      </c>
      <c r="H27" s="23">
        <f t="shared" si="8"/>
        <v>0.497</v>
      </c>
      <c r="I27" s="23">
        <f t="shared" si="8"/>
        <v>0.432</v>
      </c>
      <c r="J27" s="23">
        <f t="shared" si="8"/>
        <v>0.376</v>
      </c>
      <c r="K27" s="23">
        <f t="shared" si="8"/>
        <v>0.32700000000000001</v>
      </c>
      <c r="L27" s="23">
        <f t="shared" si="8"/>
        <v>0.28399999999999997</v>
      </c>
      <c r="M27" s="23">
        <f t="shared" si="8"/>
        <v>0.247</v>
      </c>
      <c r="O27" s="8"/>
    </row>
    <row r="28" spans="2:15" x14ac:dyDescent="0.2">
      <c r="B28" s="1" t="s">
        <v>18</v>
      </c>
      <c r="C28" s="13">
        <f>C27*C23</f>
        <v>-134.4</v>
      </c>
      <c r="D28" s="13">
        <f>D27*D23</f>
        <v>32.537999999999997</v>
      </c>
      <c r="E28" s="13">
        <f>E27*E23</f>
        <v>14.01624</v>
      </c>
      <c r="F28" s="13">
        <f>F27*F23</f>
        <v>24.06964</v>
      </c>
      <c r="G28" s="13">
        <f t="shared" ref="G28:K28" si="9">G27*G23</f>
        <v>20.923759999999998</v>
      </c>
      <c r="H28" s="13">
        <f t="shared" si="9"/>
        <v>18.180260000000001</v>
      </c>
      <c r="I28" s="13">
        <f t="shared" si="9"/>
        <v>15.80256</v>
      </c>
      <c r="J28" s="13">
        <f t="shared" si="9"/>
        <v>13.75408</v>
      </c>
      <c r="K28" s="13">
        <f t="shared" si="9"/>
        <v>11.96166</v>
      </c>
      <c r="L28" s="13">
        <f>L27*L23</f>
        <v>10.388719999999999</v>
      </c>
      <c r="M28" s="13">
        <f>M27*M23</f>
        <v>9.0352599999999992</v>
      </c>
      <c r="O28" s="8"/>
    </row>
    <row r="29" spans="2:15" x14ac:dyDescent="0.2">
      <c r="B29" s="10" t="s">
        <v>19</v>
      </c>
      <c r="C29" s="18">
        <f>C28</f>
        <v>-134.4</v>
      </c>
      <c r="D29" s="18">
        <f>C29+D28</f>
        <v>-101.86200000000001</v>
      </c>
      <c r="E29" s="18">
        <f t="shared" ref="E29:M29" si="10">D29+E28</f>
        <v>-87.845760000000013</v>
      </c>
      <c r="F29" s="18">
        <f t="shared" si="10"/>
        <v>-63.776120000000013</v>
      </c>
      <c r="G29" s="18">
        <f t="shared" si="10"/>
        <v>-42.852360000000019</v>
      </c>
      <c r="H29" s="18">
        <f t="shared" si="10"/>
        <v>-24.672100000000018</v>
      </c>
      <c r="I29" s="18">
        <f t="shared" si="10"/>
        <v>-8.8695400000000184</v>
      </c>
      <c r="J29" s="18">
        <f t="shared" si="10"/>
        <v>4.8845399999999817</v>
      </c>
      <c r="K29" s="18">
        <f t="shared" si="10"/>
        <v>16.846199999999982</v>
      </c>
      <c r="L29" s="18">
        <f t="shared" si="10"/>
        <v>27.234919999999981</v>
      </c>
      <c r="M29" s="18">
        <f t="shared" si="10"/>
        <v>36.270179999999982</v>
      </c>
      <c r="O29" s="12"/>
    </row>
    <row r="30" spans="2:15" ht="14.25" customHeight="1" x14ac:dyDescent="0.2">
      <c r="B30" s="1" t="s">
        <v>20</v>
      </c>
      <c r="D30" s="1">
        <f>IF(D29&lt;0,0,C6-C29/D28)*IF(C29&gt;0,0,1)</f>
        <v>0</v>
      </c>
      <c r="E30" s="1">
        <f t="shared" ref="E30:M30" si="11">IF(E29&lt;0,0,D6-D29/E28)*IF(D29&gt;0,0,1)</f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24">
        <f t="shared" si="11"/>
        <v>6.6448661051847902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O30" s="8"/>
    </row>
    <row r="31" spans="2:15" x14ac:dyDescent="0.2">
      <c r="B31" s="6" t="s">
        <v>21</v>
      </c>
      <c r="C31" s="13"/>
      <c r="O31" s="8"/>
    </row>
    <row r="32" spans="2:15" ht="15" customHeight="1" x14ac:dyDescent="0.2">
      <c r="C32" s="13"/>
    </row>
    <row r="33" spans="2:4" x14ac:dyDescent="0.2">
      <c r="B33" s="1" t="s">
        <v>22</v>
      </c>
      <c r="C33" s="13">
        <f>M29</f>
        <v>36.270179999999982</v>
      </c>
      <c r="D33" s="1" t="str">
        <f>IF(C33&gt;=0,"Проект інвестиційно привабливий","Проект не слід реалізовувати")</f>
        <v>Проект інвестиційно привабливий</v>
      </c>
    </row>
    <row r="34" spans="2:4" x14ac:dyDescent="0.2">
      <c r="B34" s="1" t="s">
        <v>23</v>
      </c>
      <c r="C34" s="25">
        <f>-SUMPRODUCT(C17:M17,C27:M27)/SUMPRODUCT(C19:M19,C27:M27)</f>
        <v>1.120747652972901</v>
      </c>
      <c r="D34" s="1" t="str">
        <f>IF(C34&gt;=1,"Проект інвестиційно привабливий","Проект не слід реалізовувати")</f>
        <v>Проект інвестиційно привабливий</v>
      </c>
    </row>
    <row r="35" spans="2:4" x14ac:dyDescent="0.2">
      <c r="B35" s="1" t="s">
        <v>24</v>
      </c>
      <c r="C35" s="26">
        <f>IRR(C23:M23)</f>
        <v>0.21483804028422893</v>
      </c>
      <c r="D35" s="1" t="str">
        <f>IF(C35&gt;=C26,"Проект інвестиційно привабливий","Низька ставка IRR")</f>
        <v>Проект інвестиційно привабливий</v>
      </c>
    </row>
    <row r="36" spans="2:4" x14ac:dyDescent="0.2">
      <c r="B36" s="1" t="s">
        <v>25</v>
      </c>
      <c r="C36" s="25">
        <f>IF(MAX(D30:M30)&gt;0,MAX(D30:M30),"")</f>
        <v>6.6448661051847902</v>
      </c>
      <c r="D36" s="1" t="str">
        <f>IF(C36&lt;L6,"Проект інвестиційно привабливий","Проект не слід реалізовувати")</f>
        <v>Проект інвестиційно привабливий</v>
      </c>
    </row>
    <row r="37" spans="2:4" x14ac:dyDescent="0.2">
      <c r="C3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2015-09-04T08:49:38Z</dcterms:created>
  <dcterms:modified xsi:type="dcterms:W3CDTF">2015-09-04T08:50:05Z</dcterms:modified>
</cp:coreProperties>
</file>